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高龄老人生活补贴汇总表 (4)" sheetId="1" r:id="rId1"/>
  </sheets>
  <calcPr calcId="144525"/>
</workbook>
</file>

<file path=xl/sharedStrings.xml><?xml version="1.0" encoding="utf-8"?>
<sst xmlns="http://schemas.openxmlformats.org/spreadsheetml/2006/main" count="7" uniqueCount="7">
  <si>
    <t>序号</t>
  </si>
  <si>
    <t>所属街镇</t>
  </si>
  <si>
    <t>所属社区</t>
  </si>
  <si>
    <t>申请人姓名</t>
  </si>
  <si>
    <t>性别</t>
  </si>
  <si>
    <t>年龄</t>
  </si>
  <si>
    <t>发放金额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</si>
</sst>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7"/>
  <sheetViews>
    <sheetView tabSelected="1" zoomScaleSheetLayoutView="60" workbookViewId="0">
      <selection activeCell="I18" sqref="I18"/>
    </sheetView>
  </sheetViews>
  <sheetFormatPr defaultColWidth="9" defaultRowHeight="13.5" outlineLevelCol="6"/>
  <cols>
    <col min="2" max="2" width="12.875" customWidth="1"/>
    <col min="3" max="3" width="12.125" customWidth="1"/>
    <col min="4" max="4" width="12.6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>
        <v>1</v>
      </c>
      <c r="B2" s="1" t="str">
        <f t="shared" ref="B2:B65" si="0">"桂花坪街道"</f>
        <v>桂花坪街道</v>
      </c>
      <c r="C2" s="1" t="str">
        <f>"新园社区"</f>
        <v>新园社区</v>
      </c>
      <c r="D2" s="1" t="str">
        <f>"杨昌恩"</f>
        <v>杨昌恩</v>
      </c>
      <c r="E2" s="1" t="str">
        <f>"男"</f>
        <v>男</v>
      </c>
      <c r="F2" s="1" t="str">
        <f>"94"</f>
        <v>94</v>
      </c>
      <c r="G2" s="1" t="str">
        <f>"600"</f>
        <v>600</v>
      </c>
    </row>
    <row r="3" spans="1:7">
      <c r="A3" s="1">
        <v>2</v>
      </c>
      <c r="B3" s="1" t="str">
        <f t="shared" si="0"/>
        <v>桂花坪街道</v>
      </c>
      <c r="C3" s="1" t="str">
        <f t="shared" ref="C3:C9" si="1">"金桂社区"</f>
        <v>金桂社区</v>
      </c>
      <c r="D3" s="1" t="str">
        <f>"易淑纯"</f>
        <v>易淑纯</v>
      </c>
      <c r="E3" s="1" t="str">
        <f t="shared" ref="E3:E9" si="2">"女"</f>
        <v>女</v>
      </c>
      <c r="F3" s="1" t="str">
        <f>"87"</f>
        <v>87</v>
      </c>
      <c r="G3" s="1" t="str">
        <f t="shared" ref="G3:G6" si="3">"300"</f>
        <v>300</v>
      </c>
    </row>
    <row r="4" spans="1:7">
      <c r="A4" s="1">
        <v>3</v>
      </c>
      <c r="B4" s="1" t="str">
        <f t="shared" si="0"/>
        <v>桂花坪街道</v>
      </c>
      <c r="C4" s="1" t="str">
        <f t="shared" si="1"/>
        <v>金桂社区</v>
      </c>
      <c r="D4" s="1" t="str">
        <f>"邓绍裘"</f>
        <v>邓绍裘</v>
      </c>
      <c r="E4" s="1" t="str">
        <f>"男"</f>
        <v>男</v>
      </c>
      <c r="F4" s="1" t="str">
        <f>"87"</f>
        <v>87</v>
      </c>
      <c r="G4" s="1" t="str">
        <f t="shared" si="3"/>
        <v>300</v>
      </c>
    </row>
    <row r="5" spans="1:7">
      <c r="A5" s="1">
        <v>4</v>
      </c>
      <c r="B5" s="1" t="str">
        <f t="shared" si="0"/>
        <v>桂花坪街道</v>
      </c>
      <c r="C5" s="1" t="str">
        <f t="shared" si="1"/>
        <v>金桂社区</v>
      </c>
      <c r="D5" s="1" t="str">
        <f>"邓玉华"</f>
        <v>邓玉华</v>
      </c>
      <c r="E5" s="1" t="str">
        <f t="shared" si="2"/>
        <v>女</v>
      </c>
      <c r="F5" s="1" t="str">
        <f>"87"</f>
        <v>87</v>
      </c>
      <c r="G5" s="1" t="str">
        <f t="shared" si="3"/>
        <v>300</v>
      </c>
    </row>
    <row r="6" spans="1:7">
      <c r="A6" s="1">
        <v>5</v>
      </c>
      <c r="B6" s="1" t="str">
        <f t="shared" si="0"/>
        <v>桂花坪街道</v>
      </c>
      <c r="C6" s="1" t="str">
        <f t="shared" ref="C6:C10" si="4">"九峰苑社区"</f>
        <v>九峰苑社区</v>
      </c>
      <c r="D6" s="1" t="str">
        <f>"黄淑媛"</f>
        <v>黄淑媛</v>
      </c>
      <c r="E6" s="1" t="str">
        <f t="shared" si="2"/>
        <v>女</v>
      </c>
      <c r="F6" s="1" t="str">
        <f>"84"</f>
        <v>84</v>
      </c>
      <c r="G6" s="1" t="str">
        <f t="shared" si="3"/>
        <v>300</v>
      </c>
    </row>
    <row r="7" spans="1:7">
      <c r="A7" s="1">
        <v>6</v>
      </c>
      <c r="B7" s="1" t="str">
        <f t="shared" si="0"/>
        <v>桂花坪街道</v>
      </c>
      <c r="C7" s="1" t="str">
        <f t="shared" si="4"/>
        <v>九峰苑社区</v>
      </c>
      <c r="D7" s="1" t="str">
        <f>"徐影娟"</f>
        <v>徐影娟</v>
      </c>
      <c r="E7" s="1" t="str">
        <f t="shared" si="2"/>
        <v>女</v>
      </c>
      <c r="F7" s="1" t="str">
        <f>"90"</f>
        <v>90</v>
      </c>
      <c r="G7" s="1" t="str">
        <f>"600"</f>
        <v>600</v>
      </c>
    </row>
    <row r="8" spans="1:7">
      <c r="A8" s="1">
        <v>7</v>
      </c>
      <c r="B8" s="1" t="str">
        <f t="shared" si="0"/>
        <v>桂花坪街道</v>
      </c>
      <c r="C8" s="1" t="str">
        <f t="shared" si="1"/>
        <v>金桂社区</v>
      </c>
      <c r="D8" s="1" t="str">
        <f>"张玉辉"</f>
        <v>张玉辉</v>
      </c>
      <c r="E8" s="1" t="str">
        <f t="shared" si="2"/>
        <v>女</v>
      </c>
      <c r="F8" s="1" t="str">
        <f>"89"</f>
        <v>89</v>
      </c>
      <c r="G8" s="1" t="str">
        <f t="shared" ref="G8:G17" si="5">"300"</f>
        <v>300</v>
      </c>
    </row>
    <row r="9" spans="1:7">
      <c r="A9" s="1">
        <v>8</v>
      </c>
      <c r="B9" s="1" t="str">
        <f t="shared" si="0"/>
        <v>桂花坪街道</v>
      </c>
      <c r="C9" s="1" t="str">
        <f t="shared" si="1"/>
        <v>金桂社区</v>
      </c>
      <c r="D9" s="1" t="str">
        <f>"陈玉华"</f>
        <v>陈玉华</v>
      </c>
      <c r="E9" s="1" t="str">
        <f t="shared" si="2"/>
        <v>女</v>
      </c>
      <c r="F9" s="1" t="str">
        <f>"91"</f>
        <v>91</v>
      </c>
      <c r="G9" s="1" t="str">
        <f>"600"</f>
        <v>600</v>
      </c>
    </row>
    <row r="10" spans="1:7">
      <c r="A10" s="1">
        <v>9</v>
      </c>
      <c r="B10" s="1" t="str">
        <f t="shared" si="0"/>
        <v>桂花坪街道</v>
      </c>
      <c r="C10" s="1" t="str">
        <f t="shared" si="4"/>
        <v>九峰苑社区</v>
      </c>
      <c r="D10" s="1" t="str">
        <f>"卿中奇"</f>
        <v>卿中奇</v>
      </c>
      <c r="E10" s="1" t="str">
        <f t="shared" ref="E10:E12" si="6">"男"</f>
        <v>男</v>
      </c>
      <c r="F10" s="1" t="str">
        <f>"81"</f>
        <v>81</v>
      </c>
      <c r="G10" s="1" t="str">
        <f t="shared" si="5"/>
        <v>300</v>
      </c>
    </row>
    <row r="11" spans="1:7">
      <c r="A11" s="1">
        <v>10</v>
      </c>
      <c r="B11" s="1" t="str">
        <f t="shared" si="0"/>
        <v>桂花坪街道</v>
      </c>
      <c r="C11" s="1" t="str">
        <f>"桂庄社区"</f>
        <v>桂庄社区</v>
      </c>
      <c r="D11" s="1" t="str">
        <f>"唐树林"</f>
        <v>唐树林</v>
      </c>
      <c r="E11" s="1" t="str">
        <f t="shared" si="6"/>
        <v>男</v>
      </c>
      <c r="F11" s="1" t="str">
        <f>"81"</f>
        <v>81</v>
      </c>
      <c r="G11" s="1" t="str">
        <f t="shared" si="5"/>
        <v>300</v>
      </c>
    </row>
    <row r="12" spans="1:7">
      <c r="A12" s="1">
        <v>11</v>
      </c>
      <c r="B12" s="1" t="str">
        <f t="shared" si="0"/>
        <v>桂花坪街道</v>
      </c>
      <c r="C12" s="1" t="str">
        <f>"九峰苑社区"</f>
        <v>九峰苑社区</v>
      </c>
      <c r="D12" s="1" t="str">
        <f>"胡大云"</f>
        <v>胡大云</v>
      </c>
      <c r="E12" s="1" t="str">
        <f t="shared" si="6"/>
        <v>男</v>
      </c>
      <c r="F12" s="1" t="str">
        <f>"86"</f>
        <v>86</v>
      </c>
      <c r="G12" s="1" t="str">
        <f t="shared" si="5"/>
        <v>300</v>
      </c>
    </row>
    <row r="13" spans="1:7">
      <c r="A13" s="1">
        <v>12</v>
      </c>
      <c r="B13" s="1" t="str">
        <f t="shared" si="0"/>
        <v>桂花坪街道</v>
      </c>
      <c r="C13" s="1" t="str">
        <f>"金桂社区"</f>
        <v>金桂社区</v>
      </c>
      <c r="D13" s="1" t="str">
        <f>"吴爱芬"</f>
        <v>吴爱芬</v>
      </c>
      <c r="E13" s="1" t="str">
        <f t="shared" ref="E13:E18" si="7">"女"</f>
        <v>女</v>
      </c>
      <c r="F13" s="1" t="str">
        <f>"83"</f>
        <v>83</v>
      </c>
      <c r="G13" s="1" t="str">
        <f t="shared" si="5"/>
        <v>300</v>
      </c>
    </row>
    <row r="14" spans="1:7">
      <c r="A14" s="1">
        <v>13</v>
      </c>
      <c r="B14" s="1" t="str">
        <f t="shared" si="0"/>
        <v>桂花坪街道</v>
      </c>
      <c r="C14" s="1" t="str">
        <f>"金桂社区"</f>
        <v>金桂社区</v>
      </c>
      <c r="D14" s="1" t="str">
        <f>"刘亿娥"</f>
        <v>刘亿娥</v>
      </c>
      <c r="E14" s="1" t="str">
        <f t="shared" si="7"/>
        <v>女</v>
      </c>
      <c r="F14" s="1" t="str">
        <f>"89"</f>
        <v>89</v>
      </c>
      <c r="G14" s="1" t="str">
        <f t="shared" si="5"/>
        <v>300</v>
      </c>
    </row>
    <row r="15" spans="1:7">
      <c r="A15" s="1">
        <v>14</v>
      </c>
      <c r="B15" s="1" t="str">
        <f t="shared" si="0"/>
        <v>桂花坪街道</v>
      </c>
      <c r="C15" s="1" t="str">
        <f>"新园社区"</f>
        <v>新园社区</v>
      </c>
      <c r="D15" s="1" t="str">
        <f>"李石麟"</f>
        <v>李石麟</v>
      </c>
      <c r="E15" s="1" t="str">
        <f t="shared" ref="E15:E20" si="8">"男"</f>
        <v>男</v>
      </c>
      <c r="F15" s="1" t="str">
        <f>"86"</f>
        <v>86</v>
      </c>
      <c r="G15" s="1" t="str">
        <f t="shared" si="5"/>
        <v>300</v>
      </c>
    </row>
    <row r="16" spans="1:7">
      <c r="A16" s="1">
        <v>15</v>
      </c>
      <c r="B16" s="1" t="str">
        <f t="shared" si="0"/>
        <v>桂花坪街道</v>
      </c>
      <c r="C16" s="1" t="str">
        <f>"丹桂社区"</f>
        <v>丹桂社区</v>
      </c>
      <c r="D16" s="1" t="str">
        <f>"石贵兴"</f>
        <v>石贵兴</v>
      </c>
      <c r="E16" s="1" t="str">
        <f t="shared" si="8"/>
        <v>男</v>
      </c>
      <c r="F16" s="1" t="str">
        <f>"80"</f>
        <v>80</v>
      </c>
      <c r="G16" s="1" t="str">
        <f t="shared" si="5"/>
        <v>300</v>
      </c>
    </row>
    <row r="17" spans="1:7">
      <c r="A17" s="1">
        <v>16</v>
      </c>
      <c r="B17" s="1" t="str">
        <f t="shared" si="0"/>
        <v>桂花坪街道</v>
      </c>
      <c r="C17" s="1" t="str">
        <f>"丹桂社区"</f>
        <v>丹桂社区</v>
      </c>
      <c r="D17" s="1" t="str">
        <f>"李怀奎"</f>
        <v>李怀奎</v>
      </c>
      <c r="E17" s="1" t="str">
        <f t="shared" si="7"/>
        <v>女</v>
      </c>
      <c r="F17" s="1" t="str">
        <f>"83"</f>
        <v>83</v>
      </c>
      <c r="G17" s="1" t="str">
        <f t="shared" si="5"/>
        <v>300</v>
      </c>
    </row>
    <row r="18" spans="1:7">
      <c r="A18" s="1">
        <v>17</v>
      </c>
      <c r="B18" s="1" t="str">
        <f t="shared" si="0"/>
        <v>桂花坪街道</v>
      </c>
      <c r="C18" s="1" t="str">
        <f t="shared" ref="C18:C20" si="9">"九峰苑社区"</f>
        <v>九峰苑社区</v>
      </c>
      <c r="D18" s="1" t="str">
        <f>"姚利安"</f>
        <v>姚利安</v>
      </c>
      <c r="E18" s="1" t="str">
        <f t="shared" si="7"/>
        <v>女</v>
      </c>
      <c r="F18" s="1" t="str">
        <f>"92"</f>
        <v>92</v>
      </c>
      <c r="G18" s="1" t="str">
        <f>"600"</f>
        <v>600</v>
      </c>
    </row>
    <row r="19" spans="1:7">
      <c r="A19" s="1">
        <v>18</v>
      </c>
      <c r="B19" s="1" t="str">
        <f t="shared" si="0"/>
        <v>桂花坪街道</v>
      </c>
      <c r="C19" s="1" t="str">
        <f t="shared" si="9"/>
        <v>九峰苑社区</v>
      </c>
      <c r="D19" s="1" t="str">
        <f>"刘后昌"</f>
        <v>刘后昌</v>
      </c>
      <c r="E19" s="1" t="str">
        <f t="shared" si="8"/>
        <v>男</v>
      </c>
      <c r="F19" s="1" t="str">
        <f>"86"</f>
        <v>86</v>
      </c>
      <c r="G19" s="1" t="str">
        <f t="shared" ref="G19:G25" si="10">"300"</f>
        <v>300</v>
      </c>
    </row>
    <row r="20" spans="1:7">
      <c r="A20" s="1">
        <v>19</v>
      </c>
      <c r="B20" s="1" t="str">
        <f t="shared" si="0"/>
        <v>桂花坪街道</v>
      </c>
      <c r="C20" s="1" t="str">
        <f t="shared" si="9"/>
        <v>九峰苑社区</v>
      </c>
      <c r="D20" s="1" t="str">
        <f>"胡正山"</f>
        <v>胡正山</v>
      </c>
      <c r="E20" s="1" t="str">
        <f t="shared" si="8"/>
        <v>男</v>
      </c>
      <c r="F20" s="1" t="str">
        <f>"85"</f>
        <v>85</v>
      </c>
      <c r="G20" s="1" t="str">
        <f t="shared" si="10"/>
        <v>300</v>
      </c>
    </row>
    <row r="21" spans="1:7">
      <c r="A21" s="1">
        <v>20</v>
      </c>
      <c r="B21" s="1" t="str">
        <f t="shared" si="0"/>
        <v>桂花坪街道</v>
      </c>
      <c r="C21" s="1" t="str">
        <f>"桂庄社区"</f>
        <v>桂庄社区</v>
      </c>
      <c r="D21" s="1" t="str">
        <f>"李秀香"</f>
        <v>李秀香</v>
      </c>
      <c r="E21" s="1" t="str">
        <f t="shared" ref="E21:E24" si="11">"女"</f>
        <v>女</v>
      </c>
      <c r="F21" s="1" t="str">
        <f>"85"</f>
        <v>85</v>
      </c>
      <c r="G21" s="1" t="str">
        <f t="shared" si="10"/>
        <v>300</v>
      </c>
    </row>
    <row r="22" spans="1:7">
      <c r="A22" s="1">
        <v>21</v>
      </c>
      <c r="B22" s="1" t="str">
        <f t="shared" si="0"/>
        <v>桂花坪街道</v>
      </c>
      <c r="C22" s="1" t="str">
        <f>"金桂社区"</f>
        <v>金桂社区</v>
      </c>
      <c r="D22" s="1" t="str">
        <f>"张友云"</f>
        <v>张友云</v>
      </c>
      <c r="E22" s="1" t="str">
        <f t="shared" si="11"/>
        <v>女</v>
      </c>
      <c r="F22" s="1" t="str">
        <f>"83"</f>
        <v>83</v>
      </c>
      <c r="G22" s="1" t="str">
        <f t="shared" si="10"/>
        <v>300</v>
      </c>
    </row>
    <row r="23" spans="1:7">
      <c r="A23" s="1">
        <v>22</v>
      </c>
      <c r="B23" s="1" t="str">
        <f t="shared" si="0"/>
        <v>桂花坪街道</v>
      </c>
      <c r="C23" s="1" t="str">
        <f>"桂庄社区"</f>
        <v>桂庄社区</v>
      </c>
      <c r="D23" s="1" t="str">
        <f>"沈国良"</f>
        <v>沈国良</v>
      </c>
      <c r="E23" s="1" t="str">
        <f>"男"</f>
        <v>男</v>
      </c>
      <c r="F23" s="1" t="str">
        <f>"88"</f>
        <v>88</v>
      </c>
      <c r="G23" s="1" t="str">
        <f t="shared" si="10"/>
        <v>300</v>
      </c>
    </row>
    <row r="24" spans="1:7">
      <c r="A24" s="1">
        <v>23</v>
      </c>
      <c r="B24" s="1" t="str">
        <f t="shared" si="0"/>
        <v>桂花坪街道</v>
      </c>
      <c r="C24" s="1" t="str">
        <f>"九峰苑社区"</f>
        <v>九峰苑社区</v>
      </c>
      <c r="D24" s="1" t="str">
        <f>"李钧"</f>
        <v>李钧</v>
      </c>
      <c r="E24" s="1" t="str">
        <f t="shared" si="11"/>
        <v>女</v>
      </c>
      <c r="F24" s="1" t="str">
        <f>"88"</f>
        <v>88</v>
      </c>
      <c r="G24" s="1" t="str">
        <f t="shared" si="10"/>
        <v>300</v>
      </c>
    </row>
    <row r="25" spans="1:7">
      <c r="A25" s="1">
        <v>24</v>
      </c>
      <c r="B25" s="1" t="str">
        <f t="shared" si="0"/>
        <v>桂花坪街道</v>
      </c>
      <c r="C25" s="1" t="str">
        <f t="shared" ref="C25:C28" si="12">"丹桂社区"</f>
        <v>丹桂社区</v>
      </c>
      <c r="D25" s="1" t="str">
        <f>"杨继西"</f>
        <v>杨继西</v>
      </c>
      <c r="E25" s="1" t="str">
        <f>"男"</f>
        <v>男</v>
      </c>
      <c r="F25" s="1" t="str">
        <f t="shared" ref="F25:F29" si="13">"81"</f>
        <v>81</v>
      </c>
      <c r="G25" s="1" t="str">
        <f t="shared" si="10"/>
        <v>300</v>
      </c>
    </row>
    <row r="26" spans="1:7">
      <c r="A26" s="1">
        <v>25</v>
      </c>
      <c r="B26" s="1" t="str">
        <f t="shared" si="0"/>
        <v>桂花坪街道</v>
      </c>
      <c r="C26" s="1" t="str">
        <f t="shared" si="12"/>
        <v>丹桂社区</v>
      </c>
      <c r="D26" s="1" t="str">
        <f>"刘元香"</f>
        <v>刘元香</v>
      </c>
      <c r="E26" s="1" t="str">
        <f t="shared" ref="E26:E30" si="14">"女"</f>
        <v>女</v>
      </c>
      <c r="F26" s="1" t="str">
        <f>"80"</f>
        <v>80</v>
      </c>
      <c r="G26" s="1" t="str">
        <f>"100"</f>
        <v>100</v>
      </c>
    </row>
    <row r="27" spans="1:7">
      <c r="A27" s="1">
        <v>26</v>
      </c>
      <c r="B27" s="1" t="str">
        <f t="shared" si="0"/>
        <v>桂花坪街道</v>
      </c>
      <c r="C27" s="1" t="str">
        <f t="shared" si="12"/>
        <v>丹桂社区</v>
      </c>
      <c r="D27" s="1" t="str">
        <f>"周玉燕"</f>
        <v>周玉燕</v>
      </c>
      <c r="E27" s="1" t="str">
        <f t="shared" si="14"/>
        <v>女</v>
      </c>
      <c r="F27" s="1" t="str">
        <f t="shared" si="13"/>
        <v>81</v>
      </c>
      <c r="G27" s="1" t="str">
        <f t="shared" ref="G27:G31" si="15">"300"</f>
        <v>300</v>
      </c>
    </row>
    <row r="28" spans="1:7">
      <c r="A28" s="1">
        <v>27</v>
      </c>
      <c r="B28" s="1" t="str">
        <f t="shared" si="0"/>
        <v>桂花坪街道</v>
      </c>
      <c r="C28" s="1" t="str">
        <f t="shared" si="12"/>
        <v>丹桂社区</v>
      </c>
      <c r="D28" s="1" t="str">
        <f>"刘映葵"</f>
        <v>刘映葵</v>
      </c>
      <c r="E28" s="1" t="str">
        <f t="shared" si="14"/>
        <v>女</v>
      </c>
      <c r="F28" s="1" t="str">
        <f>"85"</f>
        <v>85</v>
      </c>
      <c r="G28" s="1" t="str">
        <f t="shared" si="15"/>
        <v>300</v>
      </c>
    </row>
    <row r="29" spans="1:7">
      <c r="A29" s="1">
        <v>28</v>
      </c>
      <c r="B29" s="1" t="str">
        <f t="shared" si="0"/>
        <v>桂花坪街道</v>
      </c>
      <c r="C29" s="1" t="str">
        <f>"桂庄社区"</f>
        <v>桂庄社区</v>
      </c>
      <c r="D29" s="1" t="str">
        <f>"张美秋"</f>
        <v>张美秋</v>
      </c>
      <c r="E29" s="1" t="str">
        <f t="shared" si="14"/>
        <v>女</v>
      </c>
      <c r="F29" s="1" t="str">
        <f t="shared" si="13"/>
        <v>81</v>
      </c>
      <c r="G29" s="1" t="str">
        <f t="shared" si="15"/>
        <v>300</v>
      </c>
    </row>
    <row r="30" spans="1:7">
      <c r="A30" s="1">
        <v>29</v>
      </c>
      <c r="B30" s="1" t="str">
        <f t="shared" si="0"/>
        <v>桂花坪街道</v>
      </c>
      <c r="C30" s="1" t="str">
        <f t="shared" ref="C30:C35" si="16">"九峰苑社区"</f>
        <v>九峰苑社区</v>
      </c>
      <c r="D30" s="1" t="str">
        <f>"赵瑶秋"</f>
        <v>赵瑶秋</v>
      </c>
      <c r="E30" s="1" t="str">
        <f t="shared" si="14"/>
        <v>女</v>
      </c>
      <c r="F30" s="1" t="str">
        <f>"86"</f>
        <v>86</v>
      </c>
      <c r="G30" s="1" t="str">
        <f t="shared" si="15"/>
        <v>300</v>
      </c>
    </row>
    <row r="31" spans="1:7">
      <c r="A31" s="1">
        <v>30</v>
      </c>
      <c r="B31" s="1" t="str">
        <f t="shared" si="0"/>
        <v>桂花坪街道</v>
      </c>
      <c r="C31" s="1" t="str">
        <f t="shared" si="16"/>
        <v>九峰苑社区</v>
      </c>
      <c r="D31" s="1" t="str">
        <f>"彭典辉"</f>
        <v>彭典辉</v>
      </c>
      <c r="E31" s="1" t="str">
        <f t="shared" ref="E31:E34" si="17">"男"</f>
        <v>男</v>
      </c>
      <c r="F31" s="1" t="str">
        <f>"89"</f>
        <v>89</v>
      </c>
      <c r="G31" s="1" t="str">
        <f t="shared" si="15"/>
        <v>300</v>
      </c>
    </row>
    <row r="32" spans="1:7">
      <c r="A32" s="1">
        <v>31</v>
      </c>
      <c r="B32" s="1" t="str">
        <f t="shared" si="0"/>
        <v>桂花坪街道</v>
      </c>
      <c r="C32" s="1" t="str">
        <f t="shared" si="16"/>
        <v>九峰苑社区</v>
      </c>
      <c r="D32" s="1" t="str">
        <f>"端木长河"</f>
        <v>端木长河</v>
      </c>
      <c r="E32" s="1" t="str">
        <f t="shared" si="17"/>
        <v>男</v>
      </c>
      <c r="F32" s="1" t="str">
        <f>"92"</f>
        <v>92</v>
      </c>
      <c r="G32" s="1" t="str">
        <f>"600"</f>
        <v>600</v>
      </c>
    </row>
    <row r="33" spans="1:7">
      <c r="A33" s="1">
        <v>32</v>
      </c>
      <c r="B33" s="1" t="str">
        <f t="shared" si="0"/>
        <v>桂花坪街道</v>
      </c>
      <c r="C33" s="1" t="str">
        <f t="shared" si="16"/>
        <v>九峰苑社区</v>
      </c>
      <c r="D33" s="1" t="str">
        <f>"潘喜荣"</f>
        <v>潘喜荣</v>
      </c>
      <c r="E33" s="1" t="str">
        <f t="shared" ref="E33:E40" si="18">"女"</f>
        <v>女</v>
      </c>
      <c r="F33" s="1" t="str">
        <f>"90"</f>
        <v>90</v>
      </c>
      <c r="G33" s="1" t="str">
        <f>"600"</f>
        <v>600</v>
      </c>
    </row>
    <row r="34" spans="1:7">
      <c r="A34" s="1">
        <v>33</v>
      </c>
      <c r="B34" s="1" t="str">
        <f t="shared" si="0"/>
        <v>桂花坪街道</v>
      </c>
      <c r="C34" s="1" t="str">
        <f t="shared" si="16"/>
        <v>九峰苑社区</v>
      </c>
      <c r="D34" s="1" t="str">
        <f>"唐基禹"</f>
        <v>唐基禹</v>
      </c>
      <c r="E34" s="1" t="str">
        <f t="shared" si="17"/>
        <v>男</v>
      </c>
      <c r="F34" s="1" t="str">
        <f>"87"</f>
        <v>87</v>
      </c>
      <c r="G34" s="1" t="str">
        <f t="shared" ref="G34:G39" si="19">"300"</f>
        <v>300</v>
      </c>
    </row>
    <row r="35" spans="1:7">
      <c r="A35" s="1">
        <v>34</v>
      </c>
      <c r="B35" s="1" t="str">
        <f t="shared" si="0"/>
        <v>桂花坪街道</v>
      </c>
      <c r="C35" s="1" t="str">
        <f t="shared" si="16"/>
        <v>九峰苑社区</v>
      </c>
      <c r="D35" s="1" t="str">
        <f>"宁志莲"</f>
        <v>宁志莲</v>
      </c>
      <c r="E35" s="1" t="str">
        <f t="shared" si="18"/>
        <v>女</v>
      </c>
      <c r="F35" s="1" t="str">
        <f>"81"</f>
        <v>81</v>
      </c>
      <c r="G35" s="1" t="str">
        <f t="shared" si="19"/>
        <v>300</v>
      </c>
    </row>
    <row r="36" spans="1:7">
      <c r="A36" s="1">
        <v>35</v>
      </c>
      <c r="B36" s="1" t="str">
        <f t="shared" si="0"/>
        <v>桂花坪街道</v>
      </c>
      <c r="C36" s="1" t="str">
        <f>"丹桂社区"</f>
        <v>丹桂社区</v>
      </c>
      <c r="D36" s="1" t="str">
        <f>"郑庚秀"</f>
        <v>郑庚秀</v>
      </c>
      <c r="E36" s="1" t="str">
        <f t="shared" si="18"/>
        <v>女</v>
      </c>
      <c r="F36" s="1" t="str">
        <f>"83"</f>
        <v>83</v>
      </c>
      <c r="G36" s="1" t="str">
        <f t="shared" si="19"/>
        <v>300</v>
      </c>
    </row>
    <row r="37" spans="1:7">
      <c r="A37" s="1">
        <v>36</v>
      </c>
      <c r="B37" s="1" t="str">
        <f t="shared" si="0"/>
        <v>桂花坪街道</v>
      </c>
      <c r="C37" s="1" t="str">
        <f>"丹桂社区"</f>
        <v>丹桂社区</v>
      </c>
      <c r="D37" s="1" t="str">
        <f>"张桂英"</f>
        <v>张桂英</v>
      </c>
      <c r="E37" s="1" t="str">
        <f t="shared" si="18"/>
        <v>女</v>
      </c>
      <c r="F37" s="1" t="str">
        <f>"80"</f>
        <v>80</v>
      </c>
      <c r="G37" s="1" t="str">
        <f t="shared" si="19"/>
        <v>300</v>
      </c>
    </row>
    <row r="38" spans="1:7">
      <c r="A38" s="1">
        <v>37</v>
      </c>
      <c r="B38" s="1" t="str">
        <f t="shared" si="0"/>
        <v>桂花坪街道</v>
      </c>
      <c r="C38" s="1" t="str">
        <f t="shared" ref="C38:C43" si="20">"九峰苑社区"</f>
        <v>九峰苑社区</v>
      </c>
      <c r="D38" s="1" t="str">
        <f>"史保枝"</f>
        <v>史保枝</v>
      </c>
      <c r="E38" s="1" t="str">
        <f t="shared" si="18"/>
        <v>女</v>
      </c>
      <c r="F38" s="1" t="str">
        <f t="shared" ref="F38:F42" si="21">"88"</f>
        <v>88</v>
      </c>
      <c r="G38" s="1" t="str">
        <f t="shared" si="19"/>
        <v>300</v>
      </c>
    </row>
    <row r="39" spans="1:7">
      <c r="A39" s="1">
        <v>38</v>
      </c>
      <c r="B39" s="1" t="str">
        <f t="shared" si="0"/>
        <v>桂花坪街道</v>
      </c>
      <c r="C39" s="1" t="str">
        <f>"新园社区"</f>
        <v>新园社区</v>
      </c>
      <c r="D39" s="1" t="str">
        <f>"邹琪秀"</f>
        <v>邹琪秀</v>
      </c>
      <c r="E39" s="1" t="str">
        <f t="shared" si="18"/>
        <v>女</v>
      </c>
      <c r="F39" s="1" t="str">
        <f>"87"</f>
        <v>87</v>
      </c>
      <c r="G39" s="1" t="str">
        <f t="shared" si="19"/>
        <v>300</v>
      </c>
    </row>
    <row r="40" spans="1:7">
      <c r="A40" s="1">
        <v>39</v>
      </c>
      <c r="B40" s="1" t="str">
        <f t="shared" si="0"/>
        <v>桂花坪街道</v>
      </c>
      <c r="C40" s="1" t="str">
        <f>"金桂社区"</f>
        <v>金桂社区</v>
      </c>
      <c r="D40" s="1" t="str">
        <f>"邓杏华"</f>
        <v>邓杏华</v>
      </c>
      <c r="E40" s="1" t="str">
        <f t="shared" si="18"/>
        <v>女</v>
      </c>
      <c r="F40" s="1" t="str">
        <f>"80"</f>
        <v>80</v>
      </c>
      <c r="G40" s="1" t="str">
        <f>"200"</f>
        <v>200</v>
      </c>
    </row>
    <row r="41" spans="1:7">
      <c r="A41" s="1">
        <v>40</v>
      </c>
      <c r="B41" s="1" t="str">
        <f t="shared" si="0"/>
        <v>桂花坪街道</v>
      </c>
      <c r="C41" s="1" t="str">
        <f t="shared" si="20"/>
        <v>九峰苑社区</v>
      </c>
      <c r="D41" s="1" t="str">
        <f>"陶树林"</f>
        <v>陶树林</v>
      </c>
      <c r="E41" s="1" t="str">
        <f t="shared" ref="E41:E45" si="22">"男"</f>
        <v>男</v>
      </c>
      <c r="F41" s="1" t="str">
        <f t="shared" si="21"/>
        <v>88</v>
      </c>
      <c r="G41" s="1" t="str">
        <f t="shared" ref="G41:G48" si="23">"300"</f>
        <v>300</v>
      </c>
    </row>
    <row r="42" spans="1:7">
      <c r="A42" s="1">
        <v>41</v>
      </c>
      <c r="B42" s="1" t="str">
        <f t="shared" si="0"/>
        <v>桂花坪街道</v>
      </c>
      <c r="C42" s="1" t="str">
        <f t="shared" si="20"/>
        <v>九峰苑社区</v>
      </c>
      <c r="D42" s="1" t="str">
        <f>"叶世才"</f>
        <v>叶世才</v>
      </c>
      <c r="E42" s="1" t="str">
        <f t="shared" si="22"/>
        <v>男</v>
      </c>
      <c r="F42" s="1" t="str">
        <f t="shared" si="21"/>
        <v>88</v>
      </c>
      <c r="G42" s="1" t="str">
        <f t="shared" si="23"/>
        <v>300</v>
      </c>
    </row>
    <row r="43" spans="1:7">
      <c r="A43" s="1">
        <v>42</v>
      </c>
      <c r="B43" s="1" t="str">
        <f t="shared" si="0"/>
        <v>桂花坪街道</v>
      </c>
      <c r="C43" s="1" t="str">
        <f t="shared" si="20"/>
        <v>九峰苑社区</v>
      </c>
      <c r="D43" s="1" t="str">
        <f>"谭秀梅"</f>
        <v>谭秀梅</v>
      </c>
      <c r="E43" s="1" t="str">
        <f t="shared" ref="E43:E48" si="24">"女"</f>
        <v>女</v>
      </c>
      <c r="F43" s="1" t="str">
        <f>"90"</f>
        <v>90</v>
      </c>
      <c r="G43" s="1" t="str">
        <f>"600"</f>
        <v>600</v>
      </c>
    </row>
    <row r="44" spans="1:7">
      <c r="A44" s="1">
        <v>43</v>
      </c>
      <c r="B44" s="1" t="str">
        <f t="shared" si="0"/>
        <v>桂花坪街道</v>
      </c>
      <c r="C44" s="1" t="str">
        <f>"桂庄社区"</f>
        <v>桂庄社区</v>
      </c>
      <c r="D44" s="1" t="str">
        <f>"李满元"</f>
        <v>李满元</v>
      </c>
      <c r="E44" s="1" t="str">
        <f t="shared" si="22"/>
        <v>男</v>
      </c>
      <c r="F44" s="1" t="str">
        <f>"84"</f>
        <v>84</v>
      </c>
      <c r="G44" s="1" t="str">
        <f t="shared" si="23"/>
        <v>300</v>
      </c>
    </row>
    <row r="45" spans="1:7">
      <c r="A45" s="1">
        <v>44</v>
      </c>
      <c r="B45" s="1" t="str">
        <f t="shared" si="0"/>
        <v>桂花坪街道</v>
      </c>
      <c r="C45" s="1" t="str">
        <f>"九峰苑社区"</f>
        <v>九峰苑社区</v>
      </c>
      <c r="D45" s="1" t="str">
        <f>"王兼文"</f>
        <v>王兼文</v>
      </c>
      <c r="E45" s="1" t="str">
        <f t="shared" si="22"/>
        <v>男</v>
      </c>
      <c r="F45" s="1" t="str">
        <f>"89"</f>
        <v>89</v>
      </c>
      <c r="G45" s="1" t="str">
        <f t="shared" si="23"/>
        <v>300</v>
      </c>
    </row>
    <row r="46" spans="1:7">
      <c r="A46" s="1">
        <v>45</v>
      </c>
      <c r="B46" s="1" t="str">
        <f t="shared" si="0"/>
        <v>桂花坪街道</v>
      </c>
      <c r="C46" s="1" t="str">
        <f>"丹桂社区"</f>
        <v>丹桂社区</v>
      </c>
      <c r="D46" s="1" t="str">
        <f>"周桂兰"</f>
        <v>周桂兰</v>
      </c>
      <c r="E46" s="1" t="str">
        <f t="shared" si="24"/>
        <v>女</v>
      </c>
      <c r="F46" s="1" t="str">
        <f>"84"</f>
        <v>84</v>
      </c>
      <c r="G46" s="1" t="str">
        <f t="shared" si="23"/>
        <v>300</v>
      </c>
    </row>
    <row r="47" spans="1:7">
      <c r="A47" s="1">
        <v>46</v>
      </c>
      <c r="B47" s="1" t="str">
        <f t="shared" si="0"/>
        <v>桂花坪街道</v>
      </c>
      <c r="C47" s="1" t="str">
        <f>"丹桂社区"</f>
        <v>丹桂社区</v>
      </c>
      <c r="D47" s="1" t="str">
        <f>"罗玉红"</f>
        <v>罗玉红</v>
      </c>
      <c r="E47" s="1" t="str">
        <f t="shared" si="24"/>
        <v>女</v>
      </c>
      <c r="F47" s="1" t="str">
        <f>"82"</f>
        <v>82</v>
      </c>
      <c r="G47" s="1" t="str">
        <f t="shared" si="23"/>
        <v>300</v>
      </c>
    </row>
    <row r="48" spans="1:7">
      <c r="A48" s="1">
        <v>47</v>
      </c>
      <c r="B48" s="1" t="str">
        <f t="shared" si="0"/>
        <v>桂花坪街道</v>
      </c>
      <c r="C48" s="1" t="str">
        <f>"桂庄社区"</f>
        <v>桂庄社区</v>
      </c>
      <c r="D48" s="1" t="str">
        <f>"周学淑"</f>
        <v>周学淑</v>
      </c>
      <c r="E48" s="1" t="str">
        <f t="shared" si="24"/>
        <v>女</v>
      </c>
      <c r="F48" s="1" t="str">
        <f>"89"</f>
        <v>89</v>
      </c>
      <c r="G48" s="1" t="str">
        <f t="shared" si="23"/>
        <v>300</v>
      </c>
    </row>
    <row r="49" spans="1:7">
      <c r="A49" s="1">
        <v>48</v>
      </c>
      <c r="B49" s="1" t="str">
        <f t="shared" si="0"/>
        <v>桂花坪街道</v>
      </c>
      <c r="C49" s="1" t="str">
        <f>"九峰苑社区"</f>
        <v>九峰苑社区</v>
      </c>
      <c r="D49" s="1" t="str">
        <f>"郭植湘"</f>
        <v>郭植湘</v>
      </c>
      <c r="E49" s="1" t="str">
        <f t="shared" ref="E49:E58" si="25">"男"</f>
        <v>男</v>
      </c>
      <c r="F49" s="1" t="str">
        <f>"90"</f>
        <v>90</v>
      </c>
      <c r="G49" s="1" t="str">
        <f t="shared" ref="G49:G52" si="26">"600"</f>
        <v>600</v>
      </c>
    </row>
    <row r="50" spans="1:7">
      <c r="A50" s="1">
        <v>49</v>
      </c>
      <c r="B50" s="1" t="str">
        <f t="shared" si="0"/>
        <v>桂花坪街道</v>
      </c>
      <c r="C50" s="1" t="str">
        <f>"金桂社区"</f>
        <v>金桂社区</v>
      </c>
      <c r="D50" s="1" t="str">
        <f>"吴淑纯"</f>
        <v>吴淑纯</v>
      </c>
      <c r="E50" s="1" t="str">
        <f t="shared" ref="E50:E53" si="27">"女"</f>
        <v>女</v>
      </c>
      <c r="F50" s="1" t="str">
        <f>"93"</f>
        <v>93</v>
      </c>
      <c r="G50" s="1" t="str">
        <f t="shared" si="26"/>
        <v>600</v>
      </c>
    </row>
    <row r="51" spans="1:7">
      <c r="A51" s="1">
        <v>50</v>
      </c>
      <c r="B51" s="1" t="str">
        <f t="shared" si="0"/>
        <v>桂花坪街道</v>
      </c>
      <c r="C51" s="1" t="str">
        <f>"金桂社区"</f>
        <v>金桂社区</v>
      </c>
      <c r="D51" s="1" t="str">
        <f>"邹长发"</f>
        <v>邹长发</v>
      </c>
      <c r="E51" s="1" t="str">
        <f t="shared" si="25"/>
        <v>男</v>
      </c>
      <c r="F51" s="1" t="str">
        <f>"87"</f>
        <v>87</v>
      </c>
      <c r="G51" s="1" t="str">
        <f t="shared" ref="G51:G55" si="28">"300"</f>
        <v>300</v>
      </c>
    </row>
    <row r="52" spans="1:7">
      <c r="A52" s="1">
        <v>51</v>
      </c>
      <c r="B52" s="1" t="str">
        <f t="shared" si="0"/>
        <v>桂花坪街道</v>
      </c>
      <c r="C52" s="1" t="str">
        <f>"丹桂社区"</f>
        <v>丹桂社区</v>
      </c>
      <c r="D52" s="1" t="str">
        <f>"蒋淑仪"</f>
        <v>蒋淑仪</v>
      </c>
      <c r="E52" s="1" t="str">
        <f t="shared" si="27"/>
        <v>女</v>
      </c>
      <c r="F52" s="1" t="str">
        <f>"96"</f>
        <v>96</v>
      </c>
      <c r="G52" s="1" t="str">
        <f t="shared" si="26"/>
        <v>600</v>
      </c>
    </row>
    <row r="53" spans="1:7">
      <c r="A53" s="1">
        <v>52</v>
      </c>
      <c r="B53" s="1" t="str">
        <f t="shared" si="0"/>
        <v>桂花坪街道</v>
      </c>
      <c r="C53" s="1" t="str">
        <f>"九峰苑社区"</f>
        <v>九峰苑社区</v>
      </c>
      <c r="D53" s="1" t="str">
        <f>"胡家鸾"</f>
        <v>胡家鸾</v>
      </c>
      <c r="E53" s="1" t="str">
        <f t="shared" si="27"/>
        <v>女</v>
      </c>
      <c r="F53" s="1" t="str">
        <f>"88"</f>
        <v>88</v>
      </c>
      <c r="G53" s="1" t="str">
        <f t="shared" si="28"/>
        <v>300</v>
      </c>
    </row>
    <row r="54" spans="1:7">
      <c r="A54" s="1">
        <v>53</v>
      </c>
      <c r="B54" s="1" t="str">
        <f t="shared" si="0"/>
        <v>桂花坪街道</v>
      </c>
      <c r="C54" s="1" t="str">
        <f>"桂庄社区"</f>
        <v>桂庄社区</v>
      </c>
      <c r="D54" s="1" t="str">
        <f>"刘绵任"</f>
        <v>刘绵任</v>
      </c>
      <c r="E54" s="1" t="str">
        <f t="shared" si="25"/>
        <v>男</v>
      </c>
      <c r="F54" s="1" t="str">
        <f>"83"</f>
        <v>83</v>
      </c>
      <c r="G54" s="1" t="str">
        <f t="shared" si="28"/>
        <v>300</v>
      </c>
    </row>
    <row r="55" spans="1:7">
      <c r="A55" s="1">
        <v>54</v>
      </c>
      <c r="B55" s="1" t="str">
        <f t="shared" si="0"/>
        <v>桂花坪街道</v>
      </c>
      <c r="C55" s="1" t="str">
        <f t="shared" ref="C55:C60" si="29">"新园社区"</f>
        <v>新园社区</v>
      </c>
      <c r="D55" s="1" t="str">
        <f>"高正其"</f>
        <v>高正其</v>
      </c>
      <c r="E55" s="1" t="str">
        <f t="shared" si="25"/>
        <v>男</v>
      </c>
      <c r="F55" s="1" t="str">
        <f>"89"</f>
        <v>89</v>
      </c>
      <c r="G55" s="1" t="str">
        <f t="shared" si="28"/>
        <v>300</v>
      </c>
    </row>
    <row r="56" spans="1:7">
      <c r="A56" s="1">
        <v>55</v>
      </c>
      <c r="B56" s="1" t="str">
        <f t="shared" si="0"/>
        <v>桂花坪街道</v>
      </c>
      <c r="C56" s="1" t="str">
        <f>"银桂苑社区"</f>
        <v>银桂苑社区</v>
      </c>
      <c r="D56" s="1" t="str">
        <f>"周文珊"</f>
        <v>周文珊</v>
      </c>
      <c r="E56" s="1" t="str">
        <f t="shared" si="25"/>
        <v>男</v>
      </c>
      <c r="F56" s="1" t="str">
        <f>"90"</f>
        <v>90</v>
      </c>
      <c r="G56" s="1" t="str">
        <f>"200"</f>
        <v>200</v>
      </c>
    </row>
    <row r="57" spans="1:7">
      <c r="A57" s="1">
        <v>56</v>
      </c>
      <c r="B57" s="1" t="str">
        <f t="shared" si="0"/>
        <v>桂花坪街道</v>
      </c>
      <c r="C57" s="1" t="str">
        <f t="shared" si="29"/>
        <v>新园社区</v>
      </c>
      <c r="D57" s="1" t="str">
        <f>"陈熙祖"</f>
        <v>陈熙祖</v>
      </c>
      <c r="E57" s="1" t="str">
        <f t="shared" si="25"/>
        <v>男</v>
      </c>
      <c r="F57" s="1" t="str">
        <f>"88"</f>
        <v>88</v>
      </c>
      <c r="G57" s="1" t="str">
        <f t="shared" ref="G57:G61" si="30">"300"</f>
        <v>300</v>
      </c>
    </row>
    <row r="58" spans="1:7">
      <c r="A58" s="1">
        <v>57</v>
      </c>
      <c r="B58" s="1" t="str">
        <f t="shared" si="0"/>
        <v>桂花坪街道</v>
      </c>
      <c r="C58" s="1" t="str">
        <f>"银桂苑社区"</f>
        <v>银桂苑社区</v>
      </c>
      <c r="D58" s="1" t="str">
        <f>"舒松成"</f>
        <v>舒松成</v>
      </c>
      <c r="E58" s="1" t="str">
        <f t="shared" si="25"/>
        <v>男</v>
      </c>
      <c r="F58" s="1" t="str">
        <f>"85"</f>
        <v>85</v>
      </c>
      <c r="G58" s="1" t="str">
        <f t="shared" si="30"/>
        <v>300</v>
      </c>
    </row>
    <row r="59" spans="1:7">
      <c r="A59" s="1">
        <v>58</v>
      </c>
      <c r="B59" s="1" t="str">
        <f t="shared" si="0"/>
        <v>桂花坪街道</v>
      </c>
      <c r="C59" s="1" t="str">
        <f>"九峰苑社区"</f>
        <v>九峰苑社区</v>
      </c>
      <c r="D59" s="1" t="str">
        <f>"赵吉英"</f>
        <v>赵吉英</v>
      </c>
      <c r="E59" s="1" t="str">
        <f t="shared" ref="E59:E63" si="31">"女"</f>
        <v>女</v>
      </c>
      <c r="F59" s="1" t="str">
        <f>"83"</f>
        <v>83</v>
      </c>
      <c r="G59" s="1" t="str">
        <f t="shared" si="30"/>
        <v>300</v>
      </c>
    </row>
    <row r="60" spans="1:7">
      <c r="A60" s="1">
        <v>59</v>
      </c>
      <c r="B60" s="1" t="str">
        <f t="shared" si="0"/>
        <v>桂花坪街道</v>
      </c>
      <c r="C60" s="1" t="str">
        <f t="shared" si="29"/>
        <v>新园社区</v>
      </c>
      <c r="D60" s="1" t="str">
        <f>"易仁"</f>
        <v>易仁</v>
      </c>
      <c r="E60" s="1" t="str">
        <f>"男"</f>
        <v>男</v>
      </c>
      <c r="F60" s="1" t="str">
        <f>"81"</f>
        <v>81</v>
      </c>
      <c r="G60" s="1" t="str">
        <f t="shared" si="30"/>
        <v>300</v>
      </c>
    </row>
    <row r="61" spans="1:7">
      <c r="A61" s="1">
        <v>60</v>
      </c>
      <c r="B61" s="1" t="str">
        <f t="shared" si="0"/>
        <v>桂花坪街道</v>
      </c>
      <c r="C61" s="1" t="str">
        <f t="shared" ref="C61:C69" si="32">"金桂社区"</f>
        <v>金桂社区</v>
      </c>
      <c r="D61" s="1" t="str">
        <f>"谢淑辉"</f>
        <v>谢淑辉</v>
      </c>
      <c r="E61" s="1" t="str">
        <f t="shared" si="31"/>
        <v>女</v>
      </c>
      <c r="F61" s="1" t="str">
        <f>"84"</f>
        <v>84</v>
      </c>
      <c r="G61" s="1" t="str">
        <f t="shared" si="30"/>
        <v>300</v>
      </c>
    </row>
    <row r="62" spans="1:7">
      <c r="A62" s="1">
        <v>61</v>
      </c>
      <c r="B62" s="1" t="str">
        <f t="shared" si="0"/>
        <v>桂花坪街道</v>
      </c>
      <c r="C62" s="1" t="str">
        <f t="shared" si="32"/>
        <v>金桂社区</v>
      </c>
      <c r="D62" s="1" t="str">
        <f>"易燕春"</f>
        <v>易燕春</v>
      </c>
      <c r="E62" s="1" t="str">
        <f t="shared" si="31"/>
        <v>女</v>
      </c>
      <c r="F62" s="1" t="str">
        <f>"80"</f>
        <v>80</v>
      </c>
      <c r="G62" s="1" t="str">
        <f>"200"</f>
        <v>200</v>
      </c>
    </row>
    <row r="63" spans="1:7">
      <c r="A63" s="1">
        <v>62</v>
      </c>
      <c r="B63" s="1" t="str">
        <f t="shared" si="0"/>
        <v>桂花坪街道</v>
      </c>
      <c r="C63" s="1" t="str">
        <f>"新园社区"</f>
        <v>新园社区</v>
      </c>
      <c r="D63" s="1" t="str">
        <f>"魏官蓉"</f>
        <v>魏官蓉</v>
      </c>
      <c r="E63" s="1" t="str">
        <f t="shared" si="31"/>
        <v>女</v>
      </c>
      <c r="F63" s="1" t="str">
        <f>"81"</f>
        <v>81</v>
      </c>
      <c r="G63" s="1" t="str">
        <f t="shared" ref="G63:G67" si="33">"300"</f>
        <v>300</v>
      </c>
    </row>
    <row r="64" spans="1:7">
      <c r="A64" s="1">
        <v>63</v>
      </c>
      <c r="B64" s="1" t="str">
        <f t="shared" si="0"/>
        <v>桂花坪街道</v>
      </c>
      <c r="C64" s="1" t="str">
        <f t="shared" si="32"/>
        <v>金桂社区</v>
      </c>
      <c r="D64" s="1" t="str">
        <f>"曾友兴"</f>
        <v>曾友兴</v>
      </c>
      <c r="E64" s="1" t="str">
        <f t="shared" ref="E64:E76" si="34">"男"</f>
        <v>男</v>
      </c>
      <c r="F64" s="1" t="str">
        <f>"91"</f>
        <v>91</v>
      </c>
      <c r="G64" s="1" t="str">
        <f t="shared" ref="G64:G69" si="35">"600"</f>
        <v>600</v>
      </c>
    </row>
    <row r="65" spans="1:7">
      <c r="A65" s="1">
        <v>64</v>
      </c>
      <c r="B65" s="1" t="str">
        <f t="shared" si="0"/>
        <v>桂花坪街道</v>
      </c>
      <c r="C65" s="1" t="str">
        <f t="shared" si="32"/>
        <v>金桂社区</v>
      </c>
      <c r="D65" s="1" t="str">
        <f>"蒋英娥"</f>
        <v>蒋英娥</v>
      </c>
      <c r="E65" s="1" t="str">
        <f t="shared" ref="E65:E68" si="36">"女"</f>
        <v>女</v>
      </c>
      <c r="F65" s="1" t="str">
        <f>"89"</f>
        <v>89</v>
      </c>
      <c r="G65" s="1" t="str">
        <f t="shared" si="33"/>
        <v>300</v>
      </c>
    </row>
    <row r="66" spans="1:7">
      <c r="A66" s="1">
        <v>65</v>
      </c>
      <c r="B66" s="1" t="str">
        <f t="shared" ref="B66:B129" si="37">"桂花坪街道"</f>
        <v>桂花坪街道</v>
      </c>
      <c r="C66" s="1" t="str">
        <f t="shared" si="32"/>
        <v>金桂社区</v>
      </c>
      <c r="D66" s="1" t="str">
        <f>"程建文"</f>
        <v>程建文</v>
      </c>
      <c r="E66" s="1" t="str">
        <f t="shared" si="34"/>
        <v>男</v>
      </c>
      <c r="F66" s="1" t="str">
        <f>"91"</f>
        <v>91</v>
      </c>
      <c r="G66" s="1" t="str">
        <f t="shared" si="35"/>
        <v>600</v>
      </c>
    </row>
    <row r="67" spans="1:7">
      <c r="A67" s="1">
        <v>66</v>
      </c>
      <c r="B67" s="1" t="str">
        <f t="shared" si="37"/>
        <v>桂花坪街道</v>
      </c>
      <c r="C67" s="1" t="str">
        <f t="shared" si="32"/>
        <v>金桂社区</v>
      </c>
      <c r="D67" s="1" t="str">
        <f>"陈淑球"</f>
        <v>陈淑球</v>
      </c>
      <c r="E67" s="1" t="str">
        <f t="shared" si="36"/>
        <v>女</v>
      </c>
      <c r="F67" s="1" t="str">
        <f>"88"</f>
        <v>88</v>
      </c>
      <c r="G67" s="1" t="str">
        <f t="shared" si="33"/>
        <v>300</v>
      </c>
    </row>
    <row r="68" spans="1:7">
      <c r="A68" s="1">
        <v>67</v>
      </c>
      <c r="B68" s="1" t="str">
        <f t="shared" si="37"/>
        <v>桂花坪街道</v>
      </c>
      <c r="C68" s="1" t="str">
        <f t="shared" si="32"/>
        <v>金桂社区</v>
      </c>
      <c r="D68" s="1" t="str">
        <f>"杨玉桂"</f>
        <v>杨玉桂</v>
      </c>
      <c r="E68" s="1" t="str">
        <f t="shared" si="36"/>
        <v>女</v>
      </c>
      <c r="F68" s="1" t="str">
        <f>"93"</f>
        <v>93</v>
      </c>
      <c r="G68" s="1" t="str">
        <f t="shared" si="35"/>
        <v>600</v>
      </c>
    </row>
    <row r="69" spans="1:7">
      <c r="A69" s="1">
        <v>68</v>
      </c>
      <c r="B69" s="1" t="str">
        <f t="shared" si="37"/>
        <v>桂花坪街道</v>
      </c>
      <c r="C69" s="1" t="str">
        <f t="shared" si="32"/>
        <v>金桂社区</v>
      </c>
      <c r="D69" s="1" t="str">
        <f>"邓兴明"</f>
        <v>邓兴明</v>
      </c>
      <c r="E69" s="1" t="str">
        <f t="shared" si="34"/>
        <v>男</v>
      </c>
      <c r="F69" s="1" t="str">
        <f>"90"</f>
        <v>90</v>
      </c>
      <c r="G69" s="1" t="str">
        <f t="shared" si="35"/>
        <v>600</v>
      </c>
    </row>
    <row r="70" spans="1:7">
      <c r="A70" s="1">
        <v>69</v>
      </c>
      <c r="B70" s="1" t="str">
        <f t="shared" si="37"/>
        <v>桂花坪街道</v>
      </c>
      <c r="C70" s="1" t="str">
        <f>"九峰苑社区"</f>
        <v>九峰苑社区</v>
      </c>
      <c r="D70" s="1" t="str">
        <f>"龚建华"</f>
        <v>龚建华</v>
      </c>
      <c r="E70" s="1" t="str">
        <f t="shared" si="34"/>
        <v>男</v>
      </c>
      <c r="F70" s="1" t="str">
        <f>"83"</f>
        <v>83</v>
      </c>
      <c r="G70" s="1" t="str">
        <f t="shared" ref="G70:G76" si="38">"300"</f>
        <v>300</v>
      </c>
    </row>
    <row r="71" spans="1:7">
      <c r="A71" s="1">
        <v>70</v>
      </c>
      <c r="B71" s="1" t="str">
        <f t="shared" si="37"/>
        <v>桂花坪街道</v>
      </c>
      <c r="C71" s="1" t="str">
        <f>"丹桂社区"</f>
        <v>丹桂社区</v>
      </c>
      <c r="D71" s="1" t="str">
        <f>"蔡雄成"</f>
        <v>蔡雄成</v>
      </c>
      <c r="E71" s="1" t="str">
        <f t="shared" si="34"/>
        <v>男</v>
      </c>
      <c r="F71" s="1" t="str">
        <f>"85"</f>
        <v>85</v>
      </c>
      <c r="G71" s="1" t="str">
        <f t="shared" si="38"/>
        <v>300</v>
      </c>
    </row>
    <row r="72" spans="1:7">
      <c r="A72" s="1">
        <v>71</v>
      </c>
      <c r="B72" s="1" t="str">
        <f t="shared" si="37"/>
        <v>桂花坪街道</v>
      </c>
      <c r="C72" s="1" t="str">
        <f>"九峰苑社区"</f>
        <v>九峰苑社区</v>
      </c>
      <c r="D72" s="1" t="str">
        <f>"欧阳洪"</f>
        <v>欧阳洪</v>
      </c>
      <c r="E72" s="1" t="str">
        <f t="shared" si="34"/>
        <v>男</v>
      </c>
      <c r="F72" s="1" t="str">
        <f>"92"</f>
        <v>92</v>
      </c>
      <c r="G72" s="1" t="str">
        <f t="shared" ref="G72:G78" si="39">"600"</f>
        <v>600</v>
      </c>
    </row>
    <row r="73" spans="1:7">
      <c r="A73" s="1">
        <v>72</v>
      </c>
      <c r="B73" s="1" t="str">
        <f t="shared" si="37"/>
        <v>桂花坪街道</v>
      </c>
      <c r="C73" s="1" t="str">
        <f t="shared" ref="C73:C75" si="40">"金桂社区"</f>
        <v>金桂社区</v>
      </c>
      <c r="D73" s="1" t="str">
        <f>"欧阳树生"</f>
        <v>欧阳树生</v>
      </c>
      <c r="E73" s="1" t="str">
        <f t="shared" si="34"/>
        <v>男</v>
      </c>
      <c r="F73" s="1" t="str">
        <f>"90"</f>
        <v>90</v>
      </c>
      <c r="G73" s="1" t="str">
        <f t="shared" si="39"/>
        <v>600</v>
      </c>
    </row>
    <row r="74" spans="1:7">
      <c r="A74" s="1">
        <v>73</v>
      </c>
      <c r="B74" s="1" t="str">
        <f t="shared" si="37"/>
        <v>桂花坪街道</v>
      </c>
      <c r="C74" s="1" t="str">
        <f t="shared" si="40"/>
        <v>金桂社区</v>
      </c>
      <c r="D74" s="1" t="str">
        <f>"张明刚"</f>
        <v>张明刚</v>
      </c>
      <c r="E74" s="1" t="str">
        <f t="shared" si="34"/>
        <v>男</v>
      </c>
      <c r="F74" s="1" t="str">
        <f>"89"</f>
        <v>89</v>
      </c>
      <c r="G74" s="1" t="str">
        <f t="shared" si="38"/>
        <v>300</v>
      </c>
    </row>
    <row r="75" spans="1:7">
      <c r="A75" s="1">
        <v>74</v>
      </c>
      <c r="B75" s="1" t="str">
        <f t="shared" si="37"/>
        <v>桂花坪街道</v>
      </c>
      <c r="C75" s="1" t="str">
        <f t="shared" si="40"/>
        <v>金桂社区</v>
      </c>
      <c r="D75" s="1" t="str">
        <f>"罗宗仁"</f>
        <v>罗宗仁</v>
      </c>
      <c r="E75" s="1" t="str">
        <f t="shared" si="34"/>
        <v>男</v>
      </c>
      <c r="F75" s="1" t="str">
        <f>"88"</f>
        <v>88</v>
      </c>
      <c r="G75" s="1" t="str">
        <f t="shared" si="38"/>
        <v>300</v>
      </c>
    </row>
    <row r="76" spans="1:7">
      <c r="A76" s="1">
        <v>75</v>
      </c>
      <c r="B76" s="1" t="str">
        <f t="shared" si="37"/>
        <v>桂花坪街道</v>
      </c>
      <c r="C76" s="1" t="str">
        <f>"银桂苑社区"</f>
        <v>银桂苑社区</v>
      </c>
      <c r="D76" s="1" t="str">
        <f>"石俊夫"</f>
        <v>石俊夫</v>
      </c>
      <c r="E76" s="1" t="str">
        <f t="shared" si="34"/>
        <v>男</v>
      </c>
      <c r="F76" s="1" t="str">
        <f>"80"</f>
        <v>80</v>
      </c>
      <c r="G76" s="1" t="str">
        <f t="shared" si="38"/>
        <v>300</v>
      </c>
    </row>
    <row r="77" spans="1:7">
      <c r="A77" s="1">
        <v>76</v>
      </c>
      <c r="B77" s="1" t="str">
        <f t="shared" si="37"/>
        <v>桂花坪街道</v>
      </c>
      <c r="C77" s="1" t="str">
        <f t="shared" ref="C77:C82" si="41">"金桂社区"</f>
        <v>金桂社区</v>
      </c>
      <c r="D77" s="1" t="str">
        <f>"刘冬霞"</f>
        <v>刘冬霞</v>
      </c>
      <c r="E77" s="1" t="str">
        <f t="shared" ref="E77:E82" si="42">"女"</f>
        <v>女</v>
      </c>
      <c r="F77" s="1" t="str">
        <f>"92"</f>
        <v>92</v>
      </c>
      <c r="G77" s="1" t="str">
        <f t="shared" si="39"/>
        <v>600</v>
      </c>
    </row>
    <row r="78" spans="1:7">
      <c r="A78" s="1">
        <v>77</v>
      </c>
      <c r="B78" s="1" t="str">
        <f t="shared" si="37"/>
        <v>桂花坪街道</v>
      </c>
      <c r="C78" s="1" t="str">
        <f t="shared" si="41"/>
        <v>金桂社区</v>
      </c>
      <c r="D78" s="1" t="str">
        <f>"周德华"</f>
        <v>周德华</v>
      </c>
      <c r="E78" s="1" t="str">
        <f>"男"</f>
        <v>男</v>
      </c>
      <c r="F78" s="1" t="str">
        <f>"93"</f>
        <v>93</v>
      </c>
      <c r="G78" s="1" t="str">
        <f t="shared" si="39"/>
        <v>600</v>
      </c>
    </row>
    <row r="79" spans="1:7">
      <c r="A79" s="1">
        <v>78</v>
      </c>
      <c r="B79" s="1" t="str">
        <f t="shared" si="37"/>
        <v>桂花坪街道</v>
      </c>
      <c r="C79" s="1" t="str">
        <f>"九峰苑社区"</f>
        <v>九峰苑社区</v>
      </c>
      <c r="D79" s="1" t="str">
        <f>"任再良"</f>
        <v>任再良</v>
      </c>
      <c r="E79" s="1" t="str">
        <f t="shared" si="42"/>
        <v>女</v>
      </c>
      <c r="F79" s="1" t="str">
        <f>"84"</f>
        <v>84</v>
      </c>
      <c r="G79" s="1" t="str">
        <f t="shared" ref="G79:G83" si="43">"300"</f>
        <v>300</v>
      </c>
    </row>
    <row r="80" spans="1:7">
      <c r="A80" s="1">
        <v>79</v>
      </c>
      <c r="B80" s="1" t="str">
        <f t="shared" si="37"/>
        <v>桂花坪街道</v>
      </c>
      <c r="C80" s="1" t="str">
        <f t="shared" ref="C80:C84" si="44">"新园社区"</f>
        <v>新园社区</v>
      </c>
      <c r="D80" s="1" t="str">
        <f>"张玉莹"</f>
        <v>张玉莹</v>
      </c>
      <c r="E80" s="1" t="str">
        <f t="shared" si="42"/>
        <v>女</v>
      </c>
      <c r="F80" s="1" t="str">
        <f>"81"</f>
        <v>81</v>
      </c>
      <c r="G80" s="1" t="str">
        <f t="shared" si="43"/>
        <v>300</v>
      </c>
    </row>
    <row r="81" spans="1:7">
      <c r="A81" s="1">
        <v>80</v>
      </c>
      <c r="B81" s="1" t="str">
        <f t="shared" si="37"/>
        <v>桂花坪街道</v>
      </c>
      <c r="C81" s="1" t="str">
        <f t="shared" si="41"/>
        <v>金桂社区</v>
      </c>
      <c r="D81" s="1" t="str">
        <f>"张爱华"</f>
        <v>张爱华</v>
      </c>
      <c r="E81" s="1" t="str">
        <f t="shared" si="42"/>
        <v>女</v>
      </c>
      <c r="F81" s="1" t="str">
        <f>"90"</f>
        <v>90</v>
      </c>
      <c r="G81" s="1" t="str">
        <f t="shared" ref="G81:G84" si="45">"600"</f>
        <v>600</v>
      </c>
    </row>
    <row r="82" spans="1:7">
      <c r="A82" s="1">
        <v>81</v>
      </c>
      <c r="B82" s="1" t="str">
        <f t="shared" si="37"/>
        <v>桂花坪街道</v>
      </c>
      <c r="C82" s="1" t="str">
        <f t="shared" si="41"/>
        <v>金桂社区</v>
      </c>
      <c r="D82" s="1" t="str">
        <f>"黄发明"</f>
        <v>黄发明</v>
      </c>
      <c r="E82" s="1" t="str">
        <f t="shared" si="42"/>
        <v>女</v>
      </c>
      <c r="F82" s="1" t="str">
        <f>"95"</f>
        <v>95</v>
      </c>
      <c r="G82" s="1" t="str">
        <f t="shared" si="45"/>
        <v>600</v>
      </c>
    </row>
    <row r="83" spans="1:7">
      <c r="A83" s="1">
        <v>82</v>
      </c>
      <c r="B83" s="1" t="str">
        <f t="shared" si="37"/>
        <v>桂花坪街道</v>
      </c>
      <c r="C83" s="1" t="str">
        <f t="shared" si="44"/>
        <v>新园社区</v>
      </c>
      <c r="D83" s="1" t="str">
        <f>"李枝毓"</f>
        <v>李枝毓</v>
      </c>
      <c r="E83" s="1" t="str">
        <f t="shared" ref="E83:E87" si="46">"男"</f>
        <v>男</v>
      </c>
      <c r="F83" s="1" t="str">
        <f>"85"</f>
        <v>85</v>
      </c>
      <c r="G83" s="1" t="str">
        <f t="shared" si="43"/>
        <v>300</v>
      </c>
    </row>
    <row r="84" spans="1:7">
      <c r="A84" s="1">
        <v>83</v>
      </c>
      <c r="B84" s="1" t="str">
        <f t="shared" si="37"/>
        <v>桂花坪街道</v>
      </c>
      <c r="C84" s="1" t="str">
        <f t="shared" si="44"/>
        <v>新园社区</v>
      </c>
      <c r="D84" s="1" t="str">
        <f>"刘进贤"</f>
        <v>刘进贤</v>
      </c>
      <c r="E84" s="1" t="str">
        <f t="shared" si="46"/>
        <v>男</v>
      </c>
      <c r="F84" s="1" t="str">
        <f>"91"</f>
        <v>91</v>
      </c>
      <c r="G84" s="1" t="str">
        <f t="shared" si="45"/>
        <v>600</v>
      </c>
    </row>
    <row r="85" spans="1:7">
      <c r="A85" s="1">
        <v>84</v>
      </c>
      <c r="B85" s="1" t="str">
        <f t="shared" si="37"/>
        <v>桂花坪街道</v>
      </c>
      <c r="C85" s="1" t="str">
        <f>"丹桂社区"</f>
        <v>丹桂社区</v>
      </c>
      <c r="D85" s="1" t="str">
        <f>"廖义汉"</f>
        <v>廖义汉</v>
      </c>
      <c r="E85" s="1" t="str">
        <f t="shared" si="46"/>
        <v>男</v>
      </c>
      <c r="F85" s="1" t="str">
        <f>"87"</f>
        <v>87</v>
      </c>
      <c r="G85" s="1" t="str">
        <f t="shared" ref="G85:G96" si="47">"300"</f>
        <v>300</v>
      </c>
    </row>
    <row r="86" spans="1:7">
      <c r="A86" s="1">
        <v>85</v>
      </c>
      <c r="B86" s="1" t="str">
        <f t="shared" si="37"/>
        <v>桂花坪街道</v>
      </c>
      <c r="C86" s="1" t="str">
        <f>"九峰苑社区"</f>
        <v>九峰苑社区</v>
      </c>
      <c r="D86" s="1" t="str">
        <f>"聂国航"</f>
        <v>聂国航</v>
      </c>
      <c r="E86" s="1" t="str">
        <f t="shared" si="46"/>
        <v>男</v>
      </c>
      <c r="F86" s="1" t="str">
        <f>"86"</f>
        <v>86</v>
      </c>
      <c r="G86" s="1" t="str">
        <f t="shared" si="47"/>
        <v>300</v>
      </c>
    </row>
    <row r="87" spans="1:7">
      <c r="A87" s="1">
        <v>86</v>
      </c>
      <c r="B87" s="1" t="str">
        <f t="shared" si="37"/>
        <v>桂花坪街道</v>
      </c>
      <c r="C87" s="1" t="str">
        <f>"桂庄社区"</f>
        <v>桂庄社区</v>
      </c>
      <c r="D87" s="1" t="str">
        <f>"胡良益"</f>
        <v>胡良益</v>
      </c>
      <c r="E87" s="1" t="str">
        <f t="shared" si="46"/>
        <v>男</v>
      </c>
      <c r="F87" s="1" t="str">
        <f>"89"</f>
        <v>89</v>
      </c>
      <c r="G87" s="1" t="str">
        <f t="shared" si="47"/>
        <v>300</v>
      </c>
    </row>
    <row r="88" spans="1:7">
      <c r="A88" s="1">
        <v>87</v>
      </c>
      <c r="B88" s="1" t="str">
        <f t="shared" si="37"/>
        <v>桂花坪街道</v>
      </c>
      <c r="C88" s="1" t="str">
        <f>"新园社区"</f>
        <v>新园社区</v>
      </c>
      <c r="D88" s="1" t="str">
        <f>"朱秀珍"</f>
        <v>朱秀珍</v>
      </c>
      <c r="E88" s="1" t="str">
        <f t="shared" ref="E88:E90" si="48">"女"</f>
        <v>女</v>
      </c>
      <c r="F88" s="1" t="str">
        <f>"83"</f>
        <v>83</v>
      </c>
      <c r="G88" s="1" t="str">
        <f t="shared" si="47"/>
        <v>300</v>
      </c>
    </row>
    <row r="89" spans="1:7">
      <c r="A89" s="1">
        <v>88</v>
      </c>
      <c r="B89" s="1" t="str">
        <f t="shared" si="37"/>
        <v>桂花坪街道</v>
      </c>
      <c r="C89" s="1" t="str">
        <f>"金桂社区"</f>
        <v>金桂社区</v>
      </c>
      <c r="D89" s="1" t="str">
        <f>"罗爱纯"</f>
        <v>罗爱纯</v>
      </c>
      <c r="E89" s="1" t="str">
        <f t="shared" si="48"/>
        <v>女</v>
      </c>
      <c r="F89" s="1" t="str">
        <f>"84"</f>
        <v>84</v>
      </c>
      <c r="G89" s="1" t="str">
        <f t="shared" si="47"/>
        <v>300</v>
      </c>
    </row>
    <row r="90" spans="1:7">
      <c r="A90" s="1">
        <v>89</v>
      </c>
      <c r="B90" s="1" t="str">
        <f t="shared" si="37"/>
        <v>桂花坪街道</v>
      </c>
      <c r="C90" s="1" t="str">
        <f>"银桂苑社区"</f>
        <v>银桂苑社区</v>
      </c>
      <c r="D90" s="1" t="str">
        <f>"廖世元"</f>
        <v>廖世元</v>
      </c>
      <c r="E90" s="1" t="str">
        <f t="shared" si="48"/>
        <v>女</v>
      </c>
      <c r="F90" s="1" t="str">
        <f t="shared" ref="F90:F95" si="49">"82"</f>
        <v>82</v>
      </c>
      <c r="G90" s="1" t="str">
        <f t="shared" si="47"/>
        <v>300</v>
      </c>
    </row>
    <row r="91" spans="1:7">
      <c r="A91" s="1">
        <v>90</v>
      </c>
      <c r="B91" s="1" t="str">
        <f t="shared" si="37"/>
        <v>桂花坪街道</v>
      </c>
      <c r="C91" s="1" t="str">
        <f>"金桂社区"</f>
        <v>金桂社区</v>
      </c>
      <c r="D91" s="1" t="str">
        <f>"谭玉琪"</f>
        <v>谭玉琪</v>
      </c>
      <c r="E91" s="1" t="str">
        <f t="shared" ref="E91:E94" si="50">"男"</f>
        <v>男</v>
      </c>
      <c r="F91" s="1" t="str">
        <f>"83"</f>
        <v>83</v>
      </c>
      <c r="G91" s="1" t="str">
        <f t="shared" si="47"/>
        <v>300</v>
      </c>
    </row>
    <row r="92" spans="1:7">
      <c r="A92" s="1">
        <v>91</v>
      </c>
      <c r="B92" s="1" t="str">
        <f t="shared" si="37"/>
        <v>桂花坪街道</v>
      </c>
      <c r="C92" s="1" t="str">
        <f>"银桂苑社区"</f>
        <v>银桂苑社区</v>
      </c>
      <c r="D92" s="1" t="str">
        <f>"张贻亨"</f>
        <v>张贻亨</v>
      </c>
      <c r="E92" s="1" t="str">
        <f t="shared" si="50"/>
        <v>男</v>
      </c>
      <c r="F92" s="1" t="str">
        <f>"86"</f>
        <v>86</v>
      </c>
      <c r="G92" s="1" t="str">
        <f t="shared" si="47"/>
        <v>300</v>
      </c>
    </row>
    <row r="93" spans="1:7">
      <c r="A93" s="1">
        <v>92</v>
      </c>
      <c r="B93" s="1" t="str">
        <f t="shared" si="37"/>
        <v>桂花坪街道</v>
      </c>
      <c r="C93" s="1" t="str">
        <f>"九峰苑社区"</f>
        <v>九峰苑社区</v>
      </c>
      <c r="D93" s="1" t="str">
        <f>"胡吉开"</f>
        <v>胡吉开</v>
      </c>
      <c r="E93" s="1" t="str">
        <f t="shared" si="50"/>
        <v>男</v>
      </c>
      <c r="F93" s="1" t="str">
        <f>"85"</f>
        <v>85</v>
      </c>
      <c r="G93" s="1" t="str">
        <f t="shared" si="47"/>
        <v>300</v>
      </c>
    </row>
    <row r="94" spans="1:7">
      <c r="A94" s="1">
        <v>93</v>
      </c>
      <c r="B94" s="1" t="str">
        <f t="shared" si="37"/>
        <v>桂花坪街道</v>
      </c>
      <c r="C94" s="1" t="str">
        <f>"九峰苑社区"</f>
        <v>九峰苑社区</v>
      </c>
      <c r="D94" s="1" t="str">
        <f>"戴载明"</f>
        <v>戴载明</v>
      </c>
      <c r="E94" s="1" t="str">
        <f t="shared" si="50"/>
        <v>男</v>
      </c>
      <c r="F94" s="1" t="str">
        <f t="shared" si="49"/>
        <v>82</v>
      </c>
      <c r="G94" s="1" t="str">
        <f t="shared" si="47"/>
        <v>300</v>
      </c>
    </row>
    <row r="95" spans="1:7">
      <c r="A95" s="1">
        <v>94</v>
      </c>
      <c r="B95" s="1" t="str">
        <f t="shared" si="37"/>
        <v>桂花坪街道</v>
      </c>
      <c r="C95" s="1" t="str">
        <f t="shared" ref="C95:C98" si="51">"新园社区"</f>
        <v>新园社区</v>
      </c>
      <c r="D95" s="1" t="str">
        <f>"刘庆莲"</f>
        <v>刘庆莲</v>
      </c>
      <c r="E95" s="1" t="str">
        <f t="shared" ref="E95:E100" si="52">"女"</f>
        <v>女</v>
      </c>
      <c r="F95" s="1" t="str">
        <f t="shared" si="49"/>
        <v>82</v>
      </c>
      <c r="G95" s="1" t="str">
        <f t="shared" si="47"/>
        <v>300</v>
      </c>
    </row>
    <row r="96" spans="1:7">
      <c r="A96" s="1">
        <v>95</v>
      </c>
      <c r="B96" s="1" t="str">
        <f t="shared" si="37"/>
        <v>桂花坪街道</v>
      </c>
      <c r="C96" s="1" t="str">
        <f t="shared" si="51"/>
        <v>新园社区</v>
      </c>
      <c r="D96" s="1" t="str">
        <f>"曾长庚"</f>
        <v>曾长庚</v>
      </c>
      <c r="E96" s="1" t="str">
        <f t="shared" ref="E96:E99" si="53">"男"</f>
        <v>男</v>
      </c>
      <c r="F96" s="1" t="str">
        <f>"83"</f>
        <v>83</v>
      </c>
      <c r="G96" s="1" t="str">
        <f t="shared" si="47"/>
        <v>300</v>
      </c>
    </row>
    <row r="97" spans="1:7">
      <c r="A97" s="1">
        <v>96</v>
      </c>
      <c r="B97" s="1" t="str">
        <f t="shared" si="37"/>
        <v>桂花坪街道</v>
      </c>
      <c r="C97" s="1" t="str">
        <f t="shared" si="51"/>
        <v>新园社区</v>
      </c>
      <c r="D97" s="1" t="str">
        <f>"张立标"</f>
        <v>张立标</v>
      </c>
      <c r="E97" s="1" t="str">
        <f t="shared" si="53"/>
        <v>男</v>
      </c>
      <c r="F97" s="1" t="str">
        <f>"86"</f>
        <v>86</v>
      </c>
      <c r="G97" s="1" t="str">
        <f>"100"</f>
        <v>100</v>
      </c>
    </row>
    <row r="98" spans="1:7">
      <c r="A98" s="1">
        <v>97</v>
      </c>
      <c r="B98" s="1" t="str">
        <f t="shared" si="37"/>
        <v>桂花坪街道</v>
      </c>
      <c r="C98" s="1" t="str">
        <f t="shared" si="51"/>
        <v>新园社区</v>
      </c>
      <c r="D98" s="1" t="str">
        <f>"彭菊茹"</f>
        <v>彭菊茹</v>
      </c>
      <c r="E98" s="1" t="str">
        <f t="shared" si="52"/>
        <v>女</v>
      </c>
      <c r="F98" s="1" t="str">
        <f>"82"</f>
        <v>82</v>
      </c>
      <c r="G98" s="1" t="str">
        <f t="shared" ref="G98:G108" si="54">"300"</f>
        <v>300</v>
      </c>
    </row>
    <row r="99" spans="1:7">
      <c r="A99" s="1">
        <v>98</v>
      </c>
      <c r="B99" s="1" t="str">
        <f t="shared" si="37"/>
        <v>桂花坪街道</v>
      </c>
      <c r="C99" s="1" t="str">
        <f>"丹桂社区"</f>
        <v>丹桂社区</v>
      </c>
      <c r="D99" s="1" t="str">
        <f>"向剑刚"</f>
        <v>向剑刚</v>
      </c>
      <c r="E99" s="1" t="str">
        <f t="shared" si="53"/>
        <v>男</v>
      </c>
      <c r="F99" s="1" t="str">
        <f>"83"</f>
        <v>83</v>
      </c>
      <c r="G99" s="1" t="str">
        <f t="shared" si="54"/>
        <v>300</v>
      </c>
    </row>
    <row r="100" spans="1:7">
      <c r="A100" s="1">
        <v>99</v>
      </c>
      <c r="B100" s="1" t="str">
        <f t="shared" si="37"/>
        <v>桂花坪街道</v>
      </c>
      <c r="C100" s="1" t="str">
        <f>"银桂苑社区"</f>
        <v>银桂苑社区</v>
      </c>
      <c r="D100" s="1" t="str">
        <f>"周柏清"</f>
        <v>周柏清</v>
      </c>
      <c r="E100" s="1" t="str">
        <f t="shared" si="52"/>
        <v>女</v>
      </c>
      <c r="F100" s="1" t="str">
        <f>"89"</f>
        <v>89</v>
      </c>
      <c r="G100" s="1" t="str">
        <f t="shared" si="54"/>
        <v>300</v>
      </c>
    </row>
    <row r="101" spans="1:7">
      <c r="A101" s="1">
        <v>100</v>
      </c>
      <c r="B101" s="1" t="str">
        <f t="shared" si="37"/>
        <v>桂花坪街道</v>
      </c>
      <c r="C101" s="1" t="str">
        <f>"九峰苑社区"</f>
        <v>九峰苑社区</v>
      </c>
      <c r="D101" s="1" t="str">
        <f>"谢善生"</f>
        <v>谢善生</v>
      </c>
      <c r="E101" s="1" t="str">
        <f t="shared" ref="E101:E103" si="55">"男"</f>
        <v>男</v>
      </c>
      <c r="F101" s="1" t="str">
        <f>"84"</f>
        <v>84</v>
      </c>
      <c r="G101" s="1" t="str">
        <f t="shared" si="54"/>
        <v>300</v>
      </c>
    </row>
    <row r="102" spans="1:7">
      <c r="A102" s="1">
        <v>101</v>
      </c>
      <c r="B102" s="1" t="str">
        <f t="shared" si="37"/>
        <v>桂花坪街道</v>
      </c>
      <c r="C102" s="1" t="str">
        <f t="shared" ref="C102:C105" si="56">"新园社区"</f>
        <v>新园社区</v>
      </c>
      <c r="D102" s="1" t="str">
        <f>"胡耀湘"</f>
        <v>胡耀湘</v>
      </c>
      <c r="E102" s="1" t="str">
        <f t="shared" si="55"/>
        <v>男</v>
      </c>
      <c r="F102" s="1" t="str">
        <f>"84"</f>
        <v>84</v>
      </c>
      <c r="G102" s="1" t="str">
        <f t="shared" si="54"/>
        <v>300</v>
      </c>
    </row>
    <row r="103" spans="1:7">
      <c r="A103" s="1">
        <v>102</v>
      </c>
      <c r="B103" s="1" t="str">
        <f t="shared" si="37"/>
        <v>桂花坪街道</v>
      </c>
      <c r="C103" s="1" t="str">
        <f t="shared" si="56"/>
        <v>新园社区</v>
      </c>
      <c r="D103" s="1" t="str">
        <f>"郭岳荣"</f>
        <v>郭岳荣</v>
      </c>
      <c r="E103" s="1" t="str">
        <f t="shared" si="55"/>
        <v>男</v>
      </c>
      <c r="F103" s="1" t="str">
        <f t="shared" ref="F103:F107" si="57">"83"</f>
        <v>83</v>
      </c>
      <c r="G103" s="1" t="str">
        <f t="shared" si="54"/>
        <v>300</v>
      </c>
    </row>
    <row r="104" spans="1:7">
      <c r="A104" s="1">
        <v>103</v>
      </c>
      <c r="B104" s="1" t="str">
        <f t="shared" si="37"/>
        <v>桂花坪街道</v>
      </c>
      <c r="C104" s="1" t="str">
        <f>"九峰苑社区"</f>
        <v>九峰苑社区</v>
      </c>
      <c r="D104" s="1" t="str">
        <f>"易雪梅"</f>
        <v>易雪梅</v>
      </c>
      <c r="E104" s="1" t="str">
        <f>"女"</f>
        <v>女</v>
      </c>
      <c r="F104" s="1" t="str">
        <f>"81"</f>
        <v>81</v>
      </c>
      <c r="G104" s="1" t="str">
        <f t="shared" si="54"/>
        <v>300</v>
      </c>
    </row>
    <row r="105" spans="1:7">
      <c r="A105" s="1">
        <v>104</v>
      </c>
      <c r="B105" s="1" t="str">
        <f t="shared" si="37"/>
        <v>桂花坪街道</v>
      </c>
      <c r="C105" s="1" t="str">
        <f t="shared" si="56"/>
        <v>新园社区</v>
      </c>
      <c r="D105" s="1" t="str">
        <f>"董长炎"</f>
        <v>董长炎</v>
      </c>
      <c r="E105" s="1" t="str">
        <f t="shared" ref="E105:E112" si="58">"男"</f>
        <v>男</v>
      </c>
      <c r="F105" s="1" t="str">
        <f>"82"</f>
        <v>82</v>
      </c>
      <c r="G105" s="1" t="str">
        <f t="shared" si="54"/>
        <v>300</v>
      </c>
    </row>
    <row r="106" spans="1:7">
      <c r="A106" s="1">
        <v>105</v>
      </c>
      <c r="B106" s="1" t="str">
        <f t="shared" si="37"/>
        <v>桂花坪街道</v>
      </c>
      <c r="C106" s="1" t="str">
        <f>"金桂社区"</f>
        <v>金桂社区</v>
      </c>
      <c r="D106" s="1" t="str">
        <f>"吴更生"</f>
        <v>吴更生</v>
      </c>
      <c r="E106" s="1" t="str">
        <f t="shared" si="58"/>
        <v>男</v>
      </c>
      <c r="F106" s="1" t="str">
        <f t="shared" si="57"/>
        <v>83</v>
      </c>
      <c r="G106" s="1" t="str">
        <f t="shared" si="54"/>
        <v>300</v>
      </c>
    </row>
    <row r="107" spans="1:7">
      <c r="A107" s="1">
        <v>106</v>
      </c>
      <c r="B107" s="1" t="str">
        <f t="shared" si="37"/>
        <v>桂花坪街道</v>
      </c>
      <c r="C107" s="1" t="str">
        <f>"新园社区"</f>
        <v>新园社区</v>
      </c>
      <c r="D107" s="1" t="str">
        <f>"孙中仁"</f>
        <v>孙中仁</v>
      </c>
      <c r="E107" s="1" t="str">
        <f t="shared" si="58"/>
        <v>男</v>
      </c>
      <c r="F107" s="1" t="str">
        <f t="shared" si="57"/>
        <v>83</v>
      </c>
      <c r="G107" s="1" t="str">
        <f t="shared" si="54"/>
        <v>300</v>
      </c>
    </row>
    <row r="108" spans="1:7">
      <c r="A108" s="1">
        <v>107</v>
      </c>
      <c r="B108" s="1" t="str">
        <f t="shared" si="37"/>
        <v>桂花坪街道</v>
      </c>
      <c r="C108" s="1" t="str">
        <f>"丹桂社区"</f>
        <v>丹桂社区</v>
      </c>
      <c r="D108" s="1" t="str">
        <f>"尹振芳"</f>
        <v>尹振芳</v>
      </c>
      <c r="E108" s="1" t="str">
        <f t="shared" si="58"/>
        <v>男</v>
      </c>
      <c r="F108" s="1" t="str">
        <f>"87"</f>
        <v>87</v>
      </c>
      <c r="G108" s="1" t="str">
        <f t="shared" si="54"/>
        <v>300</v>
      </c>
    </row>
    <row r="109" spans="1:7">
      <c r="A109" s="1">
        <v>108</v>
      </c>
      <c r="B109" s="1" t="str">
        <f t="shared" si="37"/>
        <v>桂花坪街道</v>
      </c>
      <c r="C109" s="1" t="str">
        <f>"丹桂社区"</f>
        <v>丹桂社区</v>
      </c>
      <c r="D109" s="1" t="str">
        <f>"韩耀华"</f>
        <v>韩耀华</v>
      </c>
      <c r="E109" s="1" t="str">
        <f t="shared" si="58"/>
        <v>男</v>
      </c>
      <c r="F109" s="1" t="str">
        <f>"92"</f>
        <v>92</v>
      </c>
      <c r="G109" s="1" t="str">
        <f>"600"</f>
        <v>600</v>
      </c>
    </row>
    <row r="110" spans="1:7">
      <c r="A110" s="1">
        <v>109</v>
      </c>
      <c r="B110" s="1" t="str">
        <f t="shared" si="37"/>
        <v>桂花坪街道</v>
      </c>
      <c r="C110" s="1" t="str">
        <f>"九峰苑社区"</f>
        <v>九峰苑社区</v>
      </c>
      <c r="D110" s="1" t="str">
        <f>"陈帮定"</f>
        <v>陈帮定</v>
      </c>
      <c r="E110" s="1" t="str">
        <f t="shared" si="58"/>
        <v>男</v>
      </c>
      <c r="F110" s="1" t="str">
        <f>"85"</f>
        <v>85</v>
      </c>
      <c r="G110" s="1" t="str">
        <f t="shared" ref="G110:G116" si="59">"300"</f>
        <v>300</v>
      </c>
    </row>
    <row r="111" spans="1:7">
      <c r="A111" s="1">
        <v>110</v>
      </c>
      <c r="B111" s="1" t="str">
        <f t="shared" si="37"/>
        <v>桂花坪街道</v>
      </c>
      <c r="C111" s="1" t="str">
        <f t="shared" ref="C111:C115" si="60">"银桂苑社区"</f>
        <v>银桂苑社区</v>
      </c>
      <c r="D111" s="1" t="str">
        <f>"王明达"</f>
        <v>王明达</v>
      </c>
      <c r="E111" s="1" t="str">
        <f t="shared" si="58"/>
        <v>男</v>
      </c>
      <c r="F111" s="1" t="str">
        <f>"86"</f>
        <v>86</v>
      </c>
      <c r="G111" s="1" t="str">
        <f t="shared" si="59"/>
        <v>300</v>
      </c>
    </row>
    <row r="112" spans="1:7">
      <c r="A112" s="1">
        <v>111</v>
      </c>
      <c r="B112" s="1" t="str">
        <f t="shared" si="37"/>
        <v>桂花坪街道</v>
      </c>
      <c r="C112" s="1" t="str">
        <f>"九峰苑社区"</f>
        <v>九峰苑社区</v>
      </c>
      <c r="D112" s="1" t="str">
        <f>"朱端正"</f>
        <v>朱端正</v>
      </c>
      <c r="E112" s="1" t="str">
        <f t="shared" si="58"/>
        <v>男</v>
      </c>
      <c r="F112" s="1" t="str">
        <f>"88"</f>
        <v>88</v>
      </c>
      <c r="G112" s="1" t="str">
        <f t="shared" si="59"/>
        <v>300</v>
      </c>
    </row>
    <row r="113" spans="1:7">
      <c r="A113" s="1">
        <v>112</v>
      </c>
      <c r="B113" s="1" t="str">
        <f t="shared" si="37"/>
        <v>桂花坪街道</v>
      </c>
      <c r="C113" s="1" t="str">
        <f t="shared" si="60"/>
        <v>银桂苑社区</v>
      </c>
      <c r="D113" s="1" t="str">
        <f>"钟杰"</f>
        <v>钟杰</v>
      </c>
      <c r="E113" s="1" t="str">
        <f>"女"</f>
        <v>女</v>
      </c>
      <c r="F113" s="1" t="str">
        <f>"85"</f>
        <v>85</v>
      </c>
      <c r="G113" s="1" t="str">
        <f t="shared" si="59"/>
        <v>300</v>
      </c>
    </row>
    <row r="114" spans="1:7">
      <c r="A114" s="1">
        <v>113</v>
      </c>
      <c r="B114" s="1" t="str">
        <f t="shared" si="37"/>
        <v>桂花坪街道</v>
      </c>
      <c r="C114" s="1" t="str">
        <f>"桂庄社区"</f>
        <v>桂庄社区</v>
      </c>
      <c r="D114" s="1" t="str">
        <f>"朱永霞"</f>
        <v>朱永霞</v>
      </c>
      <c r="E114" s="1" t="str">
        <f>"女"</f>
        <v>女</v>
      </c>
      <c r="F114" s="1" t="str">
        <f>"87"</f>
        <v>87</v>
      </c>
      <c r="G114" s="1" t="str">
        <f t="shared" si="59"/>
        <v>300</v>
      </c>
    </row>
    <row r="115" spans="1:7">
      <c r="A115" s="1">
        <v>114</v>
      </c>
      <c r="B115" s="1" t="str">
        <f t="shared" si="37"/>
        <v>桂花坪街道</v>
      </c>
      <c r="C115" s="1" t="str">
        <f t="shared" si="60"/>
        <v>银桂苑社区</v>
      </c>
      <c r="D115" s="1" t="str">
        <f>"周明希"</f>
        <v>周明希</v>
      </c>
      <c r="E115" s="1" t="str">
        <f t="shared" ref="E115:E118" si="61">"男"</f>
        <v>男</v>
      </c>
      <c r="F115" s="1" t="str">
        <f>"82"</f>
        <v>82</v>
      </c>
      <c r="G115" s="1" t="str">
        <f t="shared" si="59"/>
        <v>300</v>
      </c>
    </row>
    <row r="116" spans="1:7">
      <c r="A116" s="1">
        <v>115</v>
      </c>
      <c r="B116" s="1" t="str">
        <f t="shared" si="37"/>
        <v>桂花坪街道</v>
      </c>
      <c r="C116" s="1" t="str">
        <f>"新园社区"</f>
        <v>新园社区</v>
      </c>
      <c r="D116" s="1" t="str">
        <f>"苏嗣贤"</f>
        <v>苏嗣贤</v>
      </c>
      <c r="E116" s="1" t="str">
        <f t="shared" si="61"/>
        <v>男</v>
      </c>
      <c r="F116" s="1" t="str">
        <f>"85"</f>
        <v>85</v>
      </c>
      <c r="G116" s="1" t="str">
        <f t="shared" si="59"/>
        <v>300</v>
      </c>
    </row>
    <row r="117" spans="1:7">
      <c r="A117" s="1">
        <v>116</v>
      </c>
      <c r="B117" s="1" t="str">
        <f t="shared" si="37"/>
        <v>桂花坪街道</v>
      </c>
      <c r="C117" s="1" t="str">
        <f>"新园社区"</f>
        <v>新园社区</v>
      </c>
      <c r="D117" s="1" t="str">
        <f>"陈先畴"</f>
        <v>陈先畴</v>
      </c>
      <c r="E117" s="1" t="str">
        <f t="shared" si="61"/>
        <v>男</v>
      </c>
      <c r="F117" s="1" t="str">
        <f>"90"</f>
        <v>90</v>
      </c>
      <c r="G117" s="1" t="str">
        <f>"400"</f>
        <v>400</v>
      </c>
    </row>
    <row r="118" spans="1:7">
      <c r="A118" s="1">
        <v>117</v>
      </c>
      <c r="B118" s="1" t="str">
        <f t="shared" si="37"/>
        <v>桂花坪街道</v>
      </c>
      <c r="C118" s="1" t="str">
        <f>"九峰苑社区"</f>
        <v>九峰苑社区</v>
      </c>
      <c r="D118" s="1" t="str">
        <f>"陶致远"</f>
        <v>陶致远</v>
      </c>
      <c r="E118" s="1" t="str">
        <f t="shared" si="61"/>
        <v>男</v>
      </c>
      <c r="F118" s="1" t="str">
        <f>"82"</f>
        <v>82</v>
      </c>
      <c r="G118" s="1" t="str">
        <f t="shared" ref="G118:G133" si="62">"300"</f>
        <v>300</v>
      </c>
    </row>
    <row r="119" spans="1:7">
      <c r="A119" s="1">
        <v>118</v>
      </c>
      <c r="B119" s="1" t="str">
        <f t="shared" si="37"/>
        <v>桂花坪街道</v>
      </c>
      <c r="C119" s="1" t="str">
        <f>"银桂苑社区"</f>
        <v>银桂苑社区</v>
      </c>
      <c r="D119" s="1" t="str">
        <f>"胡彩萍"</f>
        <v>胡彩萍</v>
      </c>
      <c r="E119" s="1" t="str">
        <f t="shared" ref="E119:E123" si="63">"女"</f>
        <v>女</v>
      </c>
      <c r="F119" s="1" t="str">
        <f>"85"</f>
        <v>85</v>
      </c>
      <c r="G119" s="1" t="str">
        <f t="shared" si="62"/>
        <v>300</v>
      </c>
    </row>
    <row r="120" spans="1:7">
      <c r="A120" s="1">
        <v>119</v>
      </c>
      <c r="B120" s="1" t="str">
        <f t="shared" si="37"/>
        <v>桂花坪街道</v>
      </c>
      <c r="C120" s="1" t="str">
        <f>"丹桂社区"</f>
        <v>丹桂社区</v>
      </c>
      <c r="D120" s="1" t="str">
        <f>"佘映沛"</f>
        <v>佘映沛</v>
      </c>
      <c r="E120" s="1" t="str">
        <f t="shared" ref="E120:E125" si="64">"男"</f>
        <v>男</v>
      </c>
      <c r="F120" s="1" t="str">
        <f>"80"</f>
        <v>80</v>
      </c>
      <c r="G120" s="1" t="str">
        <f t="shared" si="62"/>
        <v>300</v>
      </c>
    </row>
    <row r="121" spans="1:7">
      <c r="A121" s="1">
        <v>120</v>
      </c>
      <c r="B121" s="1" t="str">
        <f t="shared" si="37"/>
        <v>桂花坪街道</v>
      </c>
      <c r="C121" s="1" t="str">
        <f>"九峰苑社区"</f>
        <v>九峰苑社区</v>
      </c>
      <c r="D121" s="1" t="str">
        <f>"申富秀"</f>
        <v>申富秀</v>
      </c>
      <c r="E121" s="1" t="str">
        <f t="shared" si="63"/>
        <v>女</v>
      </c>
      <c r="F121" s="1" t="str">
        <f t="shared" ref="F121:F124" si="65">"86"</f>
        <v>86</v>
      </c>
      <c r="G121" s="1" t="str">
        <f t="shared" si="62"/>
        <v>300</v>
      </c>
    </row>
    <row r="122" spans="1:7">
      <c r="A122" s="1">
        <v>121</v>
      </c>
      <c r="B122" s="1" t="str">
        <f t="shared" si="37"/>
        <v>桂花坪街道</v>
      </c>
      <c r="C122" s="1" t="str">
        <f>"丹桂社区"</f>
        <v>丹桂社区</v>
      </c>
      <c r="D122" s="1" t="str">
        <f>"唐吉胜"</f>
        <v>唐吉胜</v>
      </c>
      <c r="E122" s="1" t="str">
        <f t="shared" si="64"/>
        <v>男</v>
      </c>
      <c r="F122" s="1" t="str">
        <f>"80"</f>
        <v>80</v>
      </c>
      <c r="G122" s="1" t="str">
        <f t="shared" si="62"/>
        <v>300</v>
      </c>
    </row>
    <row r="123" spans="1:7">
      <c r="A123" s="1">
        <v>122</v>
      </c>
      <c r="B123" s="1" t="str">
        <f t="shared" si="37"/>
        <v>桂花坪街道</v>
      </c>
      <c r="C123" s="1" t="str">
        <f t="shared" ref="C123:C128" si="66">"新园社区"</f>
        <v>新园社区</v>
      </c>
      <c r="D123" s="1" t="str">
        <f>"唐一湘"</f>
        <v>唐一湘</v>
      </c>
      <c r="E123" s="1" t="str">
        <f t="shared" si="63"/>
        <v>女</v>
      </c>
      <c r="F123" s="1" t="str">
        <f t="shared" si="65"/>
        <v>86</v>
      </c>
      <c r="G123" s="1" t="str">
        <f t="shared" si="62"/>
        <v>300</v>
      </c>
    </row>
    <row r="124" spans="1:7">
      <c r="A124" s="1">
        <v>123</v>
      </c>
      <c r="B124" s="1" t="str">
        <f t="shared" si="37"/>
        <v>桂花坪街道</v>
      </c>
      <c r="C124" s="1" t="str">
        <f t="shared" si="66"/>
        <v>新园社区</v>
      </c>
      <c r="D124" s="1" t="str">
        <f>"曾令其"</f>
        <v>曾令其</v>
      </c>
      <c r="E124" s="1" t="str">
        <f t="shared" si="64"/>
        <v>男</v>
      </c>
      <c r="F124" s="1" t="str">
        <f t="shared" si="65"/>
        <v>86</v>
      </c>
      <c r="G124" s="1" t="str">
        <f t="shared" si="62"/>
        <v>300</v>
      </c>
    </row>
    <row r="125" spans="1:7">
      <c r="A125" s="1">
        <v>124</v>
      </c>
      <c r="B125" s="1" t="str">
        <f t="shared" si="37"/>
        <v>桂花坪街道</v>
      </c>
      <c r="C125" s="1" t="str">
        <f t="shared" ref="C125:C127" si="67">"金桂社区"</f>
        <v>金桂社区</v>
      </c>
      <c r="D125" s="1" t="str">
        <f>"王运初"</f>
        <v>王运初</v>
      </c>
      <c r="E125" s="1" t="str">
        <f t="shared" si="64"/>
        <v>男</v>
      </c>
      <c r="F125" s="1" t="str">
        <f>"81"</f>
        <v>81</v>
      </c>
      <c r="G125" s="1" t="str">
        <f t="shared" si="62"/>
        <v>300</v>
      </c>
    </row>
    <row r="126" spans="1:7">
      <c r="A126" s="1">
        <v>125</v>
      </c>
      <c r="B126" s="1" t="str">
        <f t="shared" si="37"/>
        <v>桂花坪街道</v>
      </c>
      <c r="C126" s="1" t="str">
        <f t="shared" si="67"/>
        <v>金桂社区</v>
      </c>
      <c r="D126" s="1" t="str">
        <f>"易秀莲"</f>
        <v>易秀莲</v>
      </c>
      <c r="E126" s="1" t="str">
        <f t="shared" ref="E126:E135" si="68">"女"</f>
        <v>女</v>
      </c>
      <c r="F126" s="1" t="str">
        <f>"86"</f>
        <v>86</v>
      </c>
      <c r="G126" s="1" t="str">
        <f t="shared" si="62"/>
        <v>300</v>
      </c>
    </row>
    <row r="127" spans="1:7">
      <c r="A127" s="1">
        <v>126</v>
      </c>
      <c r="B127" s="1" t="str">
        <f t="shared" si="37"/>
        <v>桂花坪街道</v>
      </c>
      <c r="C127" s="1" t="str">
        <f t="shared" si="67"/>
        <v>金桂社区</v>
      </c>
      <c r="D127" s="1" t="str">
        <f>"张振武"</f>
        <v>张振武</v>
      </c>
      <c r="E127" s="1" t="str">
        <f t="shared" ref="E127:E129" si="69">"男"</f>
        <v>男</v>
      </c>
      <c r="F127" s="1" t="str">
        <f>"86"</f>
        <v>86</v>
      </c>
      <c r="G127" s="1" t="str">
        <f t="shared" si="62"/>
        <v>300</v>
      </c>
    </row>
    <row r="128" spans="1:7">
      <c r="A128" s="1">
        <v>127</v>
      </c>
      <c r="B128" s="1" t="str">
        <f t="shared" si="37"/>
        <v>桂花坪街道</v>
      </c>
      <c r="C128" s="1" t="str">
        <f t="shared" si="66"/>
        <v>新园社区</v>
      </c>
      <c r="D128" s="1" t="str">
        <f>"容建华"</f>
        <v>容建华</v>
      </c>
      <c r="E128" s="1" t="str">
        <f t="shared" si="69"/>
        <v>男</v>
      </c>
      <c r="F128" s="1" t="str">
        <f>"83"</f>
        <v>83</v>
      </c>
      <c r="G128" s="1" t="str">
        <f t="shared" si="62"/>
        <v>300</v>
      </c>
    </row>
    <row r="129" spans="1:7">
      <c r="A129" s="1">
        <v>128</v>
      </c>
      <c r="B129" s="1" t="str">
        <f t="shared" si="37"/>
        <v>桂花坪街道</v>
      </c>
      <c r="C129" s="1" t="str">
        <f t="shared" ref="C129:C133" si="70">"金桂社区"</f>
        <v>金桂社区</v>
      </c>
      <c r="D129" s="1" t="str">
        <f>"陈树华"</f>
        <v>陈树华</v>
      </c>
      <c r="E129" s="1" t="str">
        <f t="shared" si="69"/>
        <v>男</v>
      </c>
      <c r="F129" s="1" t="str">
        <f>"83"</f>
        <v>83</v>
      </c>
      <c r="G129" s="1" t="str">
        <f t="shared" si="62"/>
        <v>300</v>
      </c>
    </row>
    <row r="130" spans="1:7">
      <c r="A130" s="1">
        <v>129</v>
      </c>
      <c r="B130" s="1" t="str">
        <f t="shared" ref="B130:B193" si="71">"桂花坪街道"</f>
        <v>桂花坪街道</v>
      </c>
      <c r="C130" s="1" t="str">
        <f t="shared" si="70"/>
        <v>金桂社区</v>
      </c>
      <c r="D130" s="1" t="str">
        <f>"杜秀球"</f>
        <v>杜秀球</v>
      </c>
      <c r="E130" s="1" t="str">
        <f t="shared" si="68"/>
        <v>女</v>
      </c>
      <c r="F130" s="1" t="str">
        <f>"81"</f>
        <v>81</v>
      </c>
      <c r="G130" s="1" t="str">
        <f t="shared" si="62"/>
        <v>300</v>
      </c>
    </row>
    <row r="131" spans="1:7">
      <c r="A131" s="1">
        <v>130</v>
      </c>
      <c r="B131" s="1" t="str">
        <f t="shared" si="71"/>
        <v>桂花坪街道</v>
      </c>
      <c r="C131" s="1" t="str">
        <f>"九峰苑社区"</f>
        <v>九峰苑社区</v>
      </c>
      <c r="D131" s="1" t="str">
        <f>"唐晓林"</f>
        <v>唐晓林</v>
      </c>
      <c r="E131" s="1" t="str">
        <f t="shared" si="68"/>
        <v>女</v>
      </c>
      <c r="F131" s="1" t="str">
        <f>"82"</f>
        <v>82</v>
      </c>
      <c r="G131" s="1" t="str">
        <f t="shared" si="62"/>
        <v>300</v>
      </c>
    </row>
    <row r="132" spans="1:7">
      <c r="A132" s="1">
        <v>131</v>
      </c>
      <c r="B132" s="1" t="str">
        <f t="shared" si="71"/>
        <v>桂花坪街道</v>
      </c>
      <c r="C132" s="1" t="str">
        <f>"九峰苑社区"</f>
        <v>九峰苑社区</v>
      </c>
      <c r="D132" s="1" t="str">
        <f>"罗淑元"</f>
        <v>罗淑元</v>
      </c>
      <c r="E132" s="1" t="str">
        <f t="shared" si="68"/>
        <v>女</v>
      </c>
      <c r="F132" s="1" t="str">
        <f>"89"</f>
        <v>89</v>
      </c>
      <c r="G132" s="1" t="str">
        <f t="shared" si="62"/>
        <v>300</v>
      </c>
    </row>
    <row r="133" spans="1:7">
      <c r="A133" s="1">
        <v>132</v>
      </c>
      <c r="B133" s="1" t="str">
        <f t="shared" si="71"/>
        <v>桂花坪街道</v>
      </c>
      <c r="C133" s="1" t="str">
        <f t="shared" si="70"/>
        <v>金桂社区</v>
      </c>
      <c r="D133" s="1" t="str">
        <f>"彭佩芝"</f>
        <v>彭佩芝</v>
      </c>
      <c r="E133" s="1" t="str">
        <f t="shared" si="68"/>
        <v>女</v>
      </c>
      <c r="F133" s="1" t="str">
        <f>"81"</f>
        <v>81</v>
      </c>
      <c r="G133" s="1" t="str">
        <f t="shared" si="62"/>
        <v>300</v>
      </c>
    </row>
    <row r="134" spans="1:7">
      <c r="A134" s="1">
        <v>133</v>
      </c>
      <c r="B134" s="1" t="str">
        <f t="shared" si="71"/>
        <v>桂花坪街道</v>
      </c>
      <c r="C134" s="1" t="str">
        <f>"桂庄社区"</f>
        <v>桂庄社区</v>
      </c>
      <c r="D134" s="1" t="str">
        <f>"张蔼如"</f>
        <v>张蔼如</v>
      </c>
      <c r="E134" s="1" t="str">
        <f t="shared" si="68"/>
        <v>女</v>
      </c>
      <c r="F134" s="1" t="str">
        <f>"87"</f>
        <v>87</v>
      </c>
      <c r="G134" s="1" t="str">
        <f>"100"</f>
        <v>100</v>
      </c>
    </row>
    <row r="135" spans="1:7">
      <c r="A135" s="1">
        <v>134</v>
      </c>
      <c r="B135" s="1" t="str">
        <f t="shared" si="71"/>
        <v>桂花坪街道</v>
      </c>
      <c r="C135" s="1" t="str">
        <f t="shared" ref="C135:C141" si="72">"新园社区"</f>
        <v>新园社区</v>
      </c>
      <c r="D135" s="1" t="str">
        <f>"谢淑纯"</f>
        <v>谢淑纯</v>
      </c>
      <c r="E135" s="1" t="str">
        <f t="shared" si="68"/>
        <v>女</v>
      </c>
      <c r="F135" s="1" t="str">
        <f t="shared" ref="F135:F141" si="73">"86"</f>
        <v>86</v>
      </c>
      <c r="G135" s="1" t="str">
        <f t="shared" ref="G135:G143" si="74">"300"</f>
        <v>300</v>
      </c>
    </row>
    <row r="136" spans="1:7">
      <c r="A136" s="1">
        <v>135</v>
      </c>
      <c r="B136" s="1" t="str">
        <f t="shared" si="71"/>
        <v>桂花坪街道</v>
      </c>
      <c r="C136" s="1" t="str">
        <f>"丹桂社区"</f>
        <v>丹桂社区</v>
      </c>
      <c r="D136" s="1" t="str">
        <f>"李文耀"</f>
        <v>李文耀</v>
      </c>
      <c r="E136" s="1" t="str">
        <f t="shared" ref="E136:E141" si="75">"男"</f>
        <v>男</v>
      </c>
      <c r="F136" s="1" t="str">
        <f t="shared" si="73"/>
        <v>86</v>
      </c>
      <c r="G136" s="1" t="str">
        <f t="shared" si="74"/>
        <v>300</v>
      </c>
    </row>
    <row r="137" spans="1:7">
      <c r="A137" s="1">
        <v>136</v>
      </c>
      <c r="B137" s="1" t="str">
        <f t="shared" si="71"/>
        <v>桂花坪街道</v>
      </c>
      <c r="C137" s="1" t="str">
        <f>"金桂社区"</f>
        <v>金桂社区</v>
      </c>
      <c r="D137" s="1" t="str">
        <f>"吴华兴"</f>
        <v>吴华兴</v>
      </c>
      <c r="E137" s="1" t="str">
        <f t="shared" si="75"/>
        <v>男</v>
      </c>
      <c r="F137" s="1" t="str">
        <f>"82"</f>
        <v>82</v>
      </c>
      <c r="G137" s="1" t="str">
        <f t="shared" si="74"/>
        <v>300</v>
      </c>
    </row>
    <row r="138" spans="1:7">
      <c r="A138" s="1">
        <v>137</v>
      </c>
      <c r="B138" s="1" t="str">
        <f t="shared" si="71"/>
        <v>桂花坪街道</v>
      </c>
      <c r="C138" s="1" t="str">
        <f>"金桂社区"</f>
        <v>金桂社区</v>
      </c>
      <c r="D138" s="1" t="str">
        <f>"余淑兰"</f>
        <v>余淑兰</v>
      </c>
      <c r="E138" s="1" t="str">
        <f>"女"</f>
        <v>女</v>
      </c>
      <c r="F138" s="1" t="str">
        <f>"85"</f>
        <v>85</v>
      </c>
      <c r="G138" s="1" t="str">
        <f t="shared" si="74"/>
        <v>300</v>
      </c>
    </row>
    <row r="139" spans="1:7">
      <c r="A139" s="1">
        <v>138</v>
      </c>
      <c r="B139" s="1" t="str">
        <f t="shared" si="71"/>
        <v>桂花坪街道</v>
      </c>
      <c r="C139" s="1" t="str">
        <f t="shared" si="72"/>
        <v>新园社区</v>
      </c>
      <c r="D139" s="1" t="str">
        <f>"周国驹"</f>
        <v>周国驹</v>
      </c>
      <c r="E139" s="1" t="str">
        <f t="shared" si="75"/>
        <v>男</v>
      </c>
      <c r="F139" s="1" t="str">
        <f t="shared" si="73"/>
        <v>86</v>
      </c>
      <c r="G139" s="1" t="str">
        <f t="shared" si="74"/>
        <v>300</v>
      </c>
    </row>
    <row r="140" spans="1:7">
      <c r="A140" s="1">
        <v>139</v>
      </c>
      <c r="B140" s="1" t="str">
        <f t="shared" si="71"/>
        <v>桂花坪街道</v>
      </c>
      <c r="C140" s="1" t="str">
        <f t="shared" si="72"/>
        <v>新园社区</v>
      </c>
      <c r="D140" s="1" t="str">
        <f>"邓基华"</f>
        <v>邓基华</v>
      </c>
      <c r="E140" s="1" t="str">
        <f t="shared" si="75"/>
        <v>男</v>
      </c>
      <c r="F140" s="1" t="str">
        <f t="shared" si="73"/>
        <v>86</v>
      </c>
      <c r="G140" s="1" t="str">
        <f t="shared" si="74"/>
        <v>300</v>
      </c>
    </row>
    <row r="141" spans="1:7">
      <c r="A141" s="1">
        <v>140</v>
      </c>
      <c r="B141" s="1" t="str">
        <f t="shared" si="71"/>
        <v>桂花坪街道</v>
      </c>
      <c r="C141" s="1" t="str">
        <f t="shared" si="72"/>
        <v>新园社区</v>
      </c>
      <c r="D141" s="1" t="str">
        <f>"许家政"</f>
        <v>许家政</v>
      </c>
      <c r="E141" s="1" t="str">
        <f t="shared" si="75"/>
        <v>男</v>
      </c>
      <c r="F141" s="1" t="str">
        <f t="shared" si="73"/>
        <v>86</v>
      </c>
      <c r="G141" s="1" t="str">
        <f t="shared" si="74"/>
        <v>300</v>
      </c>
    </row>
    <row r="142" spans="1:7">
      <c r="A142" s="1">
        <v>141</v>
      </c>
      <c r="B142" s="1" t="str">
        <f t="shared" si="71"/>
        <v>桂花坪街道</v>
      </c>
      <c r="C142" s="1" t="str">
        <f>"桂庄社区"</f>
        <v>桂庄社区</v>
      </c>
      <c r="D142" s="1" t="str">
        <f>"秦建丰"</f>
        <v>秦建丰</v>
      </c>
      <c r="E142" s="1" t="str">
        <f>"女"</f>
        <v>女</v>
      </c>
      <c r="F142" s="1" t="str">
        <f>"88"</f>
        <v>88</v>
      </c>
      <c r="G142" s="1" t="str">
        <f t="shared" si="74"/>
        <v>300</v>
      </c>
    </row>
    <row r="143" spans="1:7">
      <c r="A143" s="1">
        <v>142</v>
      </c>
      <c r="B143" s="1" t="str">
        <f t="shared" si="71"/>
        <v>桂花坪街道</v>
      </c>
      <c r="C143" s="1" t="str">
        <f>"金桂社区"</f>
        <v>金桂社区</v>
      </c>
      <c r="D143" s="1" t="str">
        <f>"邓树清"</f>
        <v>邓树清</v>
      </c>
      <c r="E143" s="1" t="str">
        <f t="shared" ref="E143:E149" si="76">"男"</f>
        <v>男</v>
      </c>
      <c r="F143" s="1" t="str">
        <f>"86"</f>
        <v>86</v>
      </c>
      <c r="G143" s="1" t="str">
        <f t="shared" si="74"/>
        <v>300</v>
      </c>
    </row>
    <row r="144" spans="1:7">
      <c r="A144" s="1">
        <v>143</v>
      </c>
      <c r="B144" s="1" t="str">
        <f t="shared" si="71"/>
        <v>桂花坪街道</v>
      </c>
      <c r="C144" s="1" t="str">
        <f>"金桂社区"</f>
        <v>金桂社区</v>
      </c>
      <c r="D144" s="1" t="str">
        <f>"张振明"</f>
        <v>张振明</v>
      </c>
      <c r="E144" s="1" t="str">
        <f t="shared" si="76"/>
        <v>男</v>
      </c>
      <c r="F144" s="1" t="str">
        <f>"86"</f>
        <v>86</v>
      </c>
      <c r="G144" s="1" t="str">
        <f>"200"</f>
        <v>200</v>
      </c>
    </row>
    <row r="145" spans="1:7">
      <c r="A145" s="1">
        <v>144</v>
      </c>
      <c r="B145" s="1" t="str">
        <f t="shared" si="71"/>
        <v>桂花坪街道</v>
      </c>
      <c r="C145" s="1" t="str">
        <f>"桂庄社区"</f>
        <v>桂庄社区</v>
      </c>
      <c r="D145" s="1" t="str">
        <f>"翦凝秀"</f>
        <v>翦凝秀</v>
      </c>
      <c r="E145" s="1" t="str">
        <f>"女"</f>
        <v>女</v>
      </c>
      <c r="F145" s="1" t="str">
        <f>"90"</f>
        <v>90</v>
      </c>
      <c r="G145" s="1" t="str">
        <f>"600"</f>
        <v>600</v>
      </c>
    </row>
    <row r="146" spans="1:7">
      <c r="A146" s="1">
        <v>145</v>
      </c>
      <c r="B146" s="1" t="str">
        <f t="shared" si="71"/>
        <v>桂花坪街道</v>
      </c>
      <c r="C146" s="1" t="str">
        <f t="shared" ref="C146:C149" si="77">"九峰苑社区"</f>
        <v>九峰苑社区</v>
      </c>
      <c r="D146" s="1" t="str">
        <f>"阎子法"</f>
        <v>阎子法</v>
      </c>
      <c r="E146" s="1" t="str">
        <f t="shared" si="76"/>
        <v>男</v>
      </c>
      <c r="F146" s="1" t="str">
        <f>"84"</f>
        <v>84</v>
      </c>
      <c r="G146" s="1" t="str">
        <f t="shared" ref="G146:G151" si="78">"300"</f>
        <v>300</v>
      </c>
    </row>
    <row r="147" spans="1:7">
      <c r="A147" s="1">
        <v>146</v>
      </c>
      <c r="B147" s="1" t="str">
        <f t="shared" si="71"/>
        <v>桂花坪街道</v>
      </c>
      <c r="C147" s="1" t="str">
        <f>"银桂苑社区"</f>
        <v>银桂苑社区</v>
      </c>
      <c r="D147" s="1" t="str">
        <f>"刘克勤"</f>
        <v>刘克勤</v>
      </c>
      <c r="E147" s="1" t="str">
        <f t="shared" si="76"/>
        <v>男</v>
      </c>
      <c r="F147" s="1" t="str">
        <f>"82"</f>
        <v>82</v>
      </c>
      <c r="G147" s="1" t="str">
        <f t="shared" si="78"/>
        <v>300</v>
      </c>
    </row>
    <row r="148" spans="1:7">
      <c r="A148" s="1">
        <v>147</v>
      </c>
      <c r="B148" s="1" t="str">
        <f t="shared" si="71"/>
        <v>桂花坪街道</v>
      </c>
      <c r="C148" s="1" t="str">
        <f t="shared" si="77"/>
        <v>九峰苑社区</v>
      </c>
      <c r="D148" s="1" t="str">
        <f>"何琦"</f>
        <v>何琦</v>
      </c>
      <c r="E148" s="1" t="str">
        <f t="shared" si="76"/>
        <v>男</v>
      </c>
      <c r="F148" s="1" t="str">
        <f>"83"</f>
        <v>83</v>
      </c>
      <c r="G148" s="1" t="str">
        <f t="shared" si="78"/>
        <v>300</v>
      </c>
    </row>
    <row r="149" spans="1:7">
      <c r="A149" s="1">
        <v>148</v>
      </c>
      <c r="B149" s="1" t="str">
        <f t="shared" si="71"/>
        <v>桂花坪街道</v>
      </c>
      <c r="C149" s="1" t="str">
        <f t="shared" si="77"/>
        <v>九峰苑社区</v>
      </c>
      <c r="D149" s="1" t="str">
        <f>"柳协春"</f>
        <v>柳协春</v>
      </c>
      <c r="E149" s="1" t="str">
        <f t="shared" si="76"/>
        <v>男</v>
      </c>
      <c r="F149" s="1" t="str">
        <f>"87"</f>
        <v>87</v>
      </c>
      <c r="G149" s="1" t="str">
        <f t="shared" si="78"/>
        <v>300</v>
      </c>
    </row>
    <row r="150" spans="1:7">
      <c r="A150" s="1">
        <v>149</v>
      </c>
      <c r="B150" s="1" t="str">
        <f t="shared" si="71"/>
        <v>桂花坪街道</v>
      </c>
      <c r="C150" s="1" t="str">
        <f>"金桂社区"</f>
        <v>金桂社区</v>
      </c>
      <c r="D150" s="1" t="str">
        <f>"吴茂珍"</f>
        <v>吴茂珍</v>
      </c>
      <c r="E150" s="1" t="str">
        <f t="shared" ref="E150:E154" si="79">"女"</f>
        <v>女</v>
      </c>
      <c r="F150" s="1" t="str">
        <f>"84"</f>
        <v>84</v>
      </c>
      <c r="G150" s="1" t="str">
        <f t="shared" si="78"/>
        <v>300</v>
      </c>
    </row>
    <row r="151" spans="1:7">
      <c r="A151" s="1">
        <v>150</v>
      </c>
      <c r="B151" s="1" t="str">
        <f t="shared" si="71"/>
        <v>桂花坪街道</v>
      </c>
      <c r="C151" s="1" t="str">
        <f>"金桂社区"</f>
        <v>金桂社区</v>
      </c>
      <c r="D151" s="1" t="str">
        <f>"邓祥贵"</f>
        <v>邓祥贵</v>
      </c>
      <c r="E151" s="1" t="str">
        <f t="shared" ref="E151:E155" si="80">"男"</f>
        <v>男</v>
      </c>
      <c r="F151" s="1" t="str">
        <f>"85"</f>
        <v>85</v>
      </c>
      <c r="G151" s="1" t="str">
        <f t="shared" si="78"/>
        <v>300</v>
      </c>
    </row>
    <row r="152" spans="1:7">
      <c r="A152" s="1">
        <v>151</v>
      </c>
      <c r="B152" s="1" t="str">
        <f t="shared" si="71"/>
        <v>桂花坪街道</v>
      </c>
      <c r="C152" s="1" t="str">
        <f t="shared" ref="C152:C154" si="81">"新园社区"</f>
        <v>新园社区</v>
      </c>
      <c r="D152" s="1" t="str">
        <f>"汪关云"</f>
        <v>汪关云</v>
      </c>
      <c r="E152" s="1" t="str">
        <f t="shared" si="79"/>
        <v>女</v>
      </c>
      <c r="F152" s="1" t="str">
        <f>"82"</f>
        <v>82</v>
      </c>
      <c r="G152" s="1" t="str">
        <f>"100"</f>
        <v>100</v>
      </c>
    </row>
    <row r="153" spans="1:7">
      <c r="A153" s="1">
        <v>152</v>
      </c>
      <c r="B153" s="1" t="str">
        <f t="shared" si="71"/>
        <v>桂花坪街道</v>
      </c>
      <c r="C153" s="1" t="str">
        <f t="shared" si="81"/>
        <v>新园社区</v>
      </c>
      <c r="D153" s="1" t="str">
        <f>"付汉元"</f>
        <v>付汉元</v>
      </c>
      <c r="E153" s="1" t="str">
        <f t="shared" si="80"/>
        <v>男</v>
      </c>
      <c r="F153" s="1" t="str">
        <f>"83"</f>
        <v>83</v>
      </c>
      <c r="G153" s="1" t="str">
        <f t="shared" ref="G153:G156" si="82">"300"</f>
        <v>300</v>
      </c>
    </row>
    <row r="154" spans="1:7">
      <c r="A154" s="1">
        <v>153</v>
      </c>
      <c r="B154" s="1" t="str">
        <f t="shared" si="71"/>
        <v>桂花坪街道</v>
      </c>
      <c r="C154" s="1" t="str">
        <f t="shared" si="81"/>
        <v>新园社区</v>
      </c>
      <c r="D154" s="1" t="str">
        <f>"饶双敏"</f>
        <v>饶双敏</v>
      </c>
      <c r="E154" s="1" t="str">
        <f t="shared" si="79"/>
        <v>女</v>
      </c>
      <c r="F154" s="1" t="str">
        <f t="shared" ref="F154:F158" si="83">"84"</f>
        <v>84</v>
      </c>
      <c r="G154" s="1" t="str">
        <f t="shared" si="82"/>
        <v>300</v>
      </c>
    </row>
    <row r="155" spans="1:7">
      <c r="A155" s="1">
        <v>154</v>
      </c>
      <c r="B155" s="1" t="str">
        <f t="shared" si="71"/>
        <v>桂花坪街道</v>
      </c>
      <c r="C155" s="1" t="str">
        <f>"银桂苑社区"</f>
        <v>银桂苑社区</v>
      </c>
      <c r="D155" s="1" t="str">
        <f>"吕绍奇"</f>
        <v>吕绍奇</v>
      </c>
      <c r="E155" s="1" t="str">
        <f t="shared" si="80"/>
        <v>男</v>
      </c>
      <c r="F155" s="1" t="str">
        <f>"82"</f>
        <v>82</v>
      </c>
      <c r="G155" s="1" t="str">
        <f t="shared" si="82"/>
        <v>300</v>
      </c>
    </row>
    <row r="156" spans="1:7">
      <c r="A156" s="1">
        <v>155</v>
      </c>
      <c r="B156" s="1" t="str">
        <f t="shared" si="71"/>
        <v>桂花坪街道</v>
      </c>
      <c r="C156" s="1" t="str">
        <f>"新园社区"</f>
        <v>新园社区</v>
      </c>
      <c r="D156" s="1" t="str">
        <f>"黎星秀"</f>
        <v>黎星秀</v>
      </c>
      <c r="E156" s="1" t="str">
        <f t="shared" ref="E156:E159" si="84">"女"</f>
        <v>女</v>
      </c>
      <c r="F156" s="1" t="str">
        <f t="shared" si="83"/>
        <v>84</v>
      </c>
      <c r="G156" s="1" t="str">
        <f t="shared" si="82"/>
        <v>300</v>
      </c>
    </row>
    <row r="157" spans="1:7">
      <c r="A157" s="1">
        <v>156</v>
      </c>
      <c r="B157" s="1" t="str">
        <f t="shared" si="71"/>
        <v>桂花坪街道</v>
      </c>
      <c r="C157" s="1" t="str">
        <f>"银桂苑社区"</f>
        <v>银桂苑社区</v>
      </c>
      <c r="D157" s="1" t="str">
        <f>"陈发新"</f>
        <v>陈发新</v>
      </c>
      <c r="E157" s="1" t="str">
        <f>"男"</f>
        <v>男</v>
      </c>
      <c r="F157" s="1" t="str">
        <f t="shared" ref="F157:F162" si="85">"83"</f>
        <v>83</v>
      </c>
      <c r="G157" s="1" t="str">
        <f>"100"</f>
        <v>100</v>
      </c>
    </row>
    <row r="158" spans="1:7">
      <c r="A158" s="1">
        <v>157</v>
      </c>
      <c r="B158" s="1" t="str">
        <f t="shared" si="71"/>
        <v>桂花坪街道</v>
      </c>
      <c r="C158" s="1" t="str">
        <f t="shared" ref="C158:C162" si="86">"丹桂社区"</f>
        <v>丹桂社区</v>
      </c>
      <c r="D158" s="1" t="str">
        <f>"王润珍"</f>
        <v>王润珍</v>
      </c>
      <c r="E158" s="1" t="str">
        <f t="shared" si="84"/>
        <v>女</v>
      </c>
      <c r="F158" s="1" t="str">
        <f t="shared" si="83"/>
        <v>84</v>
      </c>
      <c r="G158" s="1" t="str">
        <f t="shared" ref="G158:G162" si="87">"300"</f>
        <v>300</v>
      </c>
    </row>
    <row r="159" spans="1:7">
      <c r="A159" s="1">
        <v>158</v>
      </c>
      <c r="B159" s="1" t="str">
        <f t="shared" si="71"/>
        <v>桂花坪街道</v>
      </c>
      <c r="C159" s="1" t="str">
        <f>"金桂社区"</f>
        <v>金桂社区</v>
      </c>
      <c r="D159" s="1" t="str">
        <f>"李鸿钧"</f>
        <v>李鸿钧</v>
      </c>
      <c r="E159" s="1" t="str">
        <f t="shared" si="84"/>
        <v>女</v>
      </c>
      <c r="F159" s="1" t="str">
        <f t="shared" si="85"/>
        <v>83</v>
      </c>
      <c r="G159" s="1" t="str">
        <f t="shared" si="87"/>
        <v>300</v>
      </c>
    </row>
    <row r="160" spans="1:7">
      <c r="A160" s="1">
        <v>159</v>
      </c>
      <c r="B160" s="1" t="str">
        <f t="shared" si="71"/>
        <v>桂花坪街道</v>
      </c>
      <c r="C160" s="1" t="str">
        <f>"新园社区"</f>
        <v>新园社区</v>
      </c>
      <c r="D160" s="1" t="str">
        <f>"肖必凡"</f>
        <v>肖必凡</v>
      </c>
      <c r="E160" s="1" t="str">
        <f>"男"</f>
        <v>男</v>
      </c>
      <c r="F160" s="1" t="str">
        <f>"81"</f>
        <v>81</v>
      </c>
      <c r="G160" s="1" t="str">
        <f t="shared" si="87"/>
        <v>300</v>
      </c>
    </row>
    <row r="161" spans="1:7">
      <c r="A161" s="1">
        <v>160</v>
      </c>
      <c r="B161" s="1" t="str">
        <f t="shared" si="71"/>
        <v>桂花坪街道</v>
      </c>
      <c r="C161" s="1" t="str">
        <f t="shared" si="86"/>
        <v>丹桂社区</v>
      </c>
      <c r="D161" s="1" t="str">
        <f>"梁灵芝"</f>
        <v>梁灵芝</v>
      </c>
      <c r="E161" s="1" t="str">
        <f t="shared" ref="E161:E163" si="88">"女"</f>
        <v>女</v>
      </c>
      <c r="F161" s="1" t="str">
        <f t="shared" si="85"/>
        <v>83</v>
      </c>
      <c r="G161" s="1" t="str">
        <f t="shared" si="87"/>
        <v>300</v>
      </c>
    </row>
    <row r="162" spans="1:7">
      <c r="A162" s="1">
        <v>161</v>
      </c>
      <c r="B162" s="1" t="str">
        <f t="shared" si="71"/>
        <v>桂花坪街道</v>
      </c>
      <c r="C162" s="1" t="str">
        <f t="shared" si="86"/>
        <v>丹桂社区</v>
      </c>
      <c r="D162" s="1" t="str">
        <f>"欧贵云"</f>
        <v>欧贵云</v>
      </c>
      <c r="E162" s="1" t="str">
        <f t="shared" si="88"/>
        <v>女</v>
      </c>
      <c r="F162" s="1" t="str">
        <f t="shared" si="85"/>
        <v>83</v>
      </c>
      <c r="G162" s="1" t="str">
        <f t="shared" si="87"/>
        <v>300</v>
      </c>
    </row>
    <row r="163" spans="1:7">
      <c r="A163" s="1">
        <v>162</v>
      </c>
      <c r="B163" s="1" t="str">
        <f t="shared" si="71"/>
        <v>桂花坪街道</v>
      </c>
      <c r="C163" s="1" t="str">
        <f>"金桂社区"</f>
        <v>金桂社区</v>
      </c>
      <c r="D163" s="1" t="str">
        <f>"杨忠娣"</f>
        <v>杨忠娣</v>
      </c>
      <c r="E163" s="1" t="str">
        <f t="shared" si="88"/>
        <v>女</v>
      </c>
      <c r="F163" s="1" t="str">
        <f>"80"</f>
        <v>80</v>
      </c>
      <c r="G163" s="1" t="str">
        <f>"200"</f>
        <v>200</v>
      </c>
    </row>
    <row r="164" spans="1:7">
      <c r="A164" s="1">
        <v>163</v>
      </c>
      <c r="B164" s="1" t="str">
        <f t="shared" si="71"/>
        <v>桂花坪街道</v>
      </c>
      <c r="C164" s="1" t="str">
        <f>"新园社区"</f>
        <v>新园社区</v>
      </c>
      <c r="D164" s="1" t="str">
        <f>"严定理"</f>
        <v>严定理</v>
      </c>
      <c r="E164" s="1" t="str">
        <f t="shared" ref="E164:E168" si="89">"男"</f>
        <v>男</v>
      </c>
      <c r="F164" s="1" t="str">
        <f t="shared" ref="F164:F168" si="90">"84"</f>
        <v>84</v>
      </c>
      <c r="G164" s="1" t="str">
        <f t="shared" ref="G164:G170" si="91">"300"</f>
        <v>300</v>
      </c>
    </row>
    <row r="165" spans="1:7">
      <c r="A165" s="1">
        <v>164</v>
      </c>
      <c r="B165" s="1" t="str">
        <f t="shared" si="71"/>
        <v>桂花坪街道</v>
      </c>
      <c r="C165" s="1" t="str">
        <f>"丹桂社区"</f>
        <v>丹桂社区</v>
      </c>
      <c r="D165" s="1" t="str">
        <f>"龙冬明"</f>
        <v>龙冬明</v>
      </c>
      <c r="E165" s="1" t="str">
        <f t="shared" ref="E165:E171" si="92">"女"</f>
        <v>女</v>
      </c>
      <c r="F165" s="1" t="str">
        <f t="shared" ref="F165:F169" si="93">"82"</f>
        <v>82</v>
      </c>
      <c r="G165" s="1" t="str">
        <f t="shared" si="91"/>
        <v>300</v>
      </c>
    </row>
    <row r="166" spans="1:7">
      <c r="A166" s="1">
        <v>165</v>
      </c>
      <c r="B166" s="1" t="str">
        <f t="shared" si="71"/>
        <v>桂花坪街道</v>
      </c>
      <c r="C166" s="1" t="str">
        <f>"丹桂社区"</f>
        <v>丹桂社区</v>
      </c>
      <c r="D166" s="1" t="str">
        <f>"肖光远"</f>
        <v>肖光远</v>
      </c>
      <c r="E166" s="1" t="str">
        <f t="shared" si="89"/>
        <v>男</v>
      </c>
      <c r="F166" s="1" t="str">
        <f t="shared" si="93"/>
        <v>82</v>
      </c>
      <c r="G166" s="1" t="str">
        <f t="shared" si="91"/>
        <v>300</v>
      </c>
    </row>
    <row r="167" spans="1:7">
      <c r="A167" s="1">
        <v>166</v>
      </c>
      <c r="B167" s="1" t="str">
        <f t="shared" si="71"/>
        <v>桂花坪街道</v>
      </c>
      <c r="C167" s="1" t="str">
        <f t="shared" ref="C167:C173" si="94">"九峰苑社区"</f>
        <v>九峰苑社区</v>
      </c>
      <c r="D167" s="1" t="str">
        <f>"谢国安"</f>
        <v>谢国安</v>
      </c>
      <c r="E167" s="1" t="str">
        <f t="shared" si="92"/>
        <v>女</v>
      </c>
      <c r="F167" s="1" t="str">
        <f t="shared" si="90"/>
        <v>84</v>
      </c>
      <c r="G167" s="1" t="str">
        <f t="shared" si="91"/>
        <v>300</v>
      </c>
    </row>
    <row r="168" spans="1:7">
      <c r="A168" s="1">
        <v>167</v>
      </c>
      <c r="B168" s="1" t="str">
        <f t="shared" si="71"/>
        <v>桂花坪街道</v>
      </c>
      <c r="C168" s="1" t="str">
        <f>"银桂苑社区"</f>
        <v>银桂苑社区</v>
      </c>
      <c r="D168" s="1" t="str">
        <f>"谢宗伟"</f>
        <v>谢宗伟</v>
      </c>
      <c r="E168" s="1" t="str">
        <f t="shared" si="89"/>
        <v>男</v>
      </c>
      <c r="F168" s="1" t="str">
        <f t="shared" si="90"/>
        <v>84</v>
      </c>
      <c r="G168" s="1" t="str">
        <f t="shared" si="91"/>
        <v>300</v>
      </c>
    </row>
    <row r="169" spans="1:7">
      <c r="A169" s="1">
        <v>168</v>
      </c>
      <c r="B169" s="1" t="str">
        <f t="shared" si="71"/>
        <v>桂花坪街道</v>
      </c>
      <c r="C169" s="1" t="str">
        <f t="shared" si="94"/>
        <v>九峰苑社区</v>
      </c>
      <c r="D169" s="1" t="str">
        <f>"朱素珍"</f>
        <v>朱素珍</v>
      </c>
      <c r="E169" s="1" t="str">
        <f t="shared" si="92"/>
        <v>女</v>
      </c>
      <c r="F169" s="1" t="str">
        <f t="shared" si="93"/>
        <v>82</v>
      </c>
      <c r="G169" s="1" t="str">
        <f t="shared" si="91"/>
        <v>300</v>
      </c>
    </row>
    <row r="170" spans="1:7">
      <c r="A170" s="1">
        <v>169</v>
      </c>
      <c r="B170" s="1" t="str">
        <f t="shared" si="71"/>
        <v>桂花坪街道</v>
      </c>
      <c r="C170" s="1" t="str">
        <f>"金桂社区"</f>
        <v>金桂社区</v>
      </c>
      <c r="D170" s="1" t="str">
        <f>"张爱莲"</f>
        <v>张爱莲</v>
      </c>
      <c r="E170" s="1" t="str">
        <f t="shared" si="92"/>
        <v>女</v>
      </c>
      <c r="F170" s="1" t="str">
        <f>"85"</f>
        <v>85</v>
      </c>
      <c r="G170" s="1" t="str">
        <f t="shared" si="91"/>
        <v>300</v>
      </c>
    </row>
    <row r="171" spans="1:7">
      <c r="A171" s="1">
        <v>170</v>
      </c>
      <c r="B171" s="1" t="str">
        <f t="shared" si="71"/>
        <v>桂花坪街道</v>
      </c>
      <c r="C171" s="1" t="str">
        <f>"银桂苑社区"</f>
        <v>银桂苑社区</v>
      </c>
      <c r="D171" s="1" t="str">
        <f>"朱国军"</f>
        <v>朱国军</v>
      </c>
      <c r="E171" s="1" t="str">
        <f t="shared" si="92"/>
        <v>女</v>
      </c>
      <c r="F171" s="1" t="str">
        <f>"89"</f>
        <v>89</v>
      </c>
      <c r="G171" s="1" t="str">
        <f>"100"</f>
        <v>100</v>
      </c>
    </row>
    <row r="172" spans="1:7">
      <c r="A172" s="1">
        <v>171</v>
      </c>
      <c r="B172" s="1" t="str">
        <f t="shared" si="71"/>
        <v>桂花坪街道</v>
      </c>
      <c r="C172" s="1" t="str">
        <f t="shared" si="94"/>
        <v>九峰苑社区</v>
      </c>
      <c r="D172" s="1" t="str">
        <f>"胡耀文"</f>
        <v>胡耀文</v>
      </c>
      <c r="E172" s="1" t="str">
        <f>"男"</f>
        <v>男</v>
      </c>
      <c r="F172" s="1" t="str">
        <f>"89"</f>
        <v>89</v>
      </c>
      <c r="G172" s="1" t="str">
        <f t="shared" ref="G172:G177" si="95">"300"</f>
        <v>300</v>
      </c>
    </row>
    <row r="173" spans="1:7">
      <c r="A173" s="1">
        <v>172</v>
      </c>
      <c r="B173" s="1" t="str">
        <f t="shared" si="71"/>
        <v>桂花坪街道</v>
      </c>
      <c r="C173" s="1" t="str">
        <f t="shared" si="94"/>
        <v>九峰苑社区</v>
      </c>
      <c r="D173" s="1" t="str">
        <f>"胡赛常"</f>
        <v>胡赛常</v>
      </c>
      <c r="E173" s="1" t="str">
        <f t="shared" ref="E173:E175" si="96">"女"</f>
        <v>女</v>
      </c>
      <c r="F173" s="1" t="str">
        <f>"86"</f>
        <v>86</v>
      </c>
      <c r="G173" s="1" t="str">
        <f t="shared" si="95"/>
        <v>300</v>
      </c>
    </row>
    <row r="174" spans="1:7">
      <c r="A174" s="1">
        <v>173</v>
      </c>
      <c r="B174" s="1" t="str">
        <f t="shared" si="71"/>
        <v>桂花坪街道</v>
      </c>
      <c r="C174" s="1" t="str">
        <f>"桂庄社区"</f>
        <v>桂庄社区</v>
      </c>
      <c r="D174" s="1" t="str">
        <f>"陈阳春"</f>
        <v>陈阳春</v>
      </c>
      <c r="E174" s="1" t="str">
        <f t="shared" si="96"/>
        <v>女</v>
      </c>
      <c r="F174" s="1" t="str">
        <f>"82"</f>
        <v>82</v>
      </c>
      <c r="G174" s="1" t="str">
        <f t="shared" si="95"/>
        <v>300</v>
      </c>
    </row>
    <row r="175" spans="1:7">
      <c r="A175" s="1">
        <v>174</v>
      </c>
      <c r="B175" s="1" t="str">
        <f t="shared" si="71"/>
        <v>桂花坪街道</v>
      </c>
      <c r="C175" s="1" t="str">
        <f t="shared" ref="C175:C180" si="97">"九峰苑社区"</f>
        <v>九峰苑社区</v>
      </c>
      <c r="D175" s="1" t="str">
        <f>"易映祥"</f>
        <v>易映祥</v>
      </c>
      <c r="E175" s="1" t="str">
        <f t="shared" si="96"/>
        <v>女</v>
      </c>
      <c r="F175" s="1" t="str">
        <f>"87"</f>
        <v>87</v>
      </c>
      <c r="G175" s="1" t="str">
        <f t="shared" si="95"/>
        <v>300</v>
      </c>
    </row>
    <row r="176" spans="1:7">
      <c r="A176" s="1">
        <v>175</v>
      </c>
      <c r="B176" s="1" t="str">
        <f t="shared" si="71"/>
        <v>桂花坪街道</v>
      </c>
      <c r="C176" s="1" t="str">
        <f>"金桂社区"</f>
        <v>金桂社区</v>
      </c>
      <c r="D176" s="1" t="str">
        <f>"张国斌"</f>
        <v>张国斌</v>
      </c>
      <c r="E176" s="1" t="str">
        <f t="shared" ref="E176:E180" si="98">"男"</f>
        <v>男</v>
      </c>
      <c r="F176" s="1" t="str">
        <f>"85"</f>
        <v>85</v>
      </c>
      <c r="G176" s="1" t="str">
        <f t="shared" si="95"/>
        <v>300</v>
      </c>
    </row>
    <row r="177" spans="1:7">
      <c r="A177" s="1">
        <v>176</v>
      </c>
      <c r="B177" s="1" t="str">
        <f t="shared" si="71"/>
        <v>桂花坪街道</v>
      </c>
      <c r="C177" s="1" t="str">
        <f>"桂庄社区"</f>
        <v>桂庄社区</v>
      </c>
      <c r="D177" s="1" t="str">
        <f>"张玉南"</f>
        <v>张玉南</v>
      </c>
      <c r="E177" s="1" t="str">
        <f>"女"</f>
        <v>女</v>
      </c>
      <c r="F177" s="1" t="str">
        <f>"84"</f>
        <v>84</v>
      </c>
      <c r="G177" s="1" t="str">
        <f t="shared" si="95"/>
        <v>300</v>
      </c>
    </row>
    <row r="178" spans="1:7">
      <c r="A178" s="1">
        <v>177</v>
      </c>
      <c r="B178" s="1" t="str">
        <f t="shared" si="71"/>
        <v>桂花坪街道</v>
      </c>
      <c r="C178" s="1" t="str">
        <f>"新园社区"</f>
        <v>新园社区</v>
      </c>
      <c r="D178" s="1" t="str">
        <f>"任德新"</f>
        <v>任德新</v>
      </c>
      <c r="E178" s="1" t="str">
        <f t="shared" si="98"/>
        <v>男</v>
      </c>
      <c r="F178" s="1" t="str">
        <f>"90"</f>
        <v>90</v>
      </c>
      <c r="G178" s="1" t="str">
        <f>"600"</f>
        <v>600</v>
      </c>
    </row>
    <row r="179" spans="1:7">
      <c r="A179" s="1">
        <v>178</v>
      </c>
      <c r="B179" s="1" t="str">
        <f t="shared" si="71"/>
        <v>桂花坪街道</v>
      </c>
      <c r="C179" s="1" t="str">
        <f t="shared" si="97"/>
        <v>九峰苑社区</v>
      </c>
      <c r="D179" s="1" t="str">
        <f>"章诗志"</f>
        <v>章诗志</v>
      </c>
      <c r="E179" s="1" t="str">
        <f t="shared" si="98"/>
        <v>男</v>
      </c>
      <c r="F179" s="1" t="str">
        <f>"83"</f>
        <v>83</v>
      </c>
      <c r="G179" s="1" t="str">
        <f t="shared" ref="G179:G187" si="99">"300"</f>
        <v>300</v>
      </c>
    </row>
    <row r="180" spans="1:7">
      <c r="A180" s="1">
        <v>179</v>
      </c>
      <c r="B180" s="1" t="str">
        <f t="shared" si="71"/>
        <v>桂花坪街道</v>
      </c>
      <c r="C180" s="1" t="str">
        <f t="shared" si="97"/>
        <v>九峰苑社区</v>
      </c>
      <c r="D180" s="1" t="str">
        <f>"卢会云"</f>
        <v>卢会云</v>
      </c>
      <c r="E180" s="1" t="str">
        <f t="shared" si="98"/>
        <v>男</v>
      </c>
      <c r="F180" s="1" t="str">
        <f>"93"</f>
        <v>93</v>
      </c>
      <c r="G180" s="1" t="str">
        <f>"200"</f>
        <v>200</v>
      </c>
    </row>
    <row r="181" spans="1:7">
      <c r="A181" s="1">
        <v>180</v>
      </c>
      <c r="B181" s="1" t="str">
        <f t="shared" si="71"/>
        <v>桂花坪街道</v>
      </c>
      <c r="C181" s="1" t="str">
        <f>"金桂社区"</f>
        <v>金桂社区</v>
      </c>
      <c r="D181" s="1" t="str">
        <f>"陈全国"</f>
        <v>陈全国</v>
      </c>
      <c r="E181" s="1" t="str">
        <f t="shared" ref="E181:E185" si="100">"女"</f>
        <v>女</v>
      </c>
      <c r="F181" s="1" t="str">
        <f>"83"</f>
        <v>83</v>
      </c>
      <c r="G181" s="1" t="str">
        <f t="shared" si="99"/>
        <v>300</v>
      </c>
    </row>
    <row r="182" spans="1:7">
      <c r="A182" s="1">
        <v>181</v>
      </c>
      <c r="B182" s="1" t="str">
        <f t="shared" si="71"/>
        <v>桂花坪街道</v>
      </c>
      <c r="C182" s="1" t="str">
        <f>"丹桂社区"</f>
        <v>丹桂社区</v>
      </c>
      <c r="D182" s="1" t="str">
        <f>"颜仁贤"</f>
        <v>颜仁贤</v>
      </c>
      <c r="E182" s="1" t="str">
        <f t="shared" ref="E182:E188" si="101">"男"</f>
        <v>男</v>
      </c>
      <c r="F182" s="1" t="str">
        <f>"84"</f>
        <v>84</v>
      </c>
      <c r="G182" s="1" t="str">
        <f t="shared" si="99"/>
        <v>300</v>
      </c>
    </row>
    <row r="183" spans="1:7">
      <c r="A183" s="1">
        <v>182</v>
      </c>
      <c r="B183" s="1" t="str">
        <f t="shared" si="71"/>
        <v>桂花坪街道</v>
      </c>
      <c r="C183" s="1" t="str">
        <f t="shared" ref="C183:C191" si="102">"九峰苑社区"</f>
        <v>九峰苑社区</v>
      </c>
      <c r="D183" s="1" t="str">
        <f>"谭开莲"</f>
        <v>谭开莲</v>
      </c>
      <c r="E183" s="1" t="str">
        <f t="shared" si="100"/>
        <v>女</v>
      </c>
      <c r="F183" s="1" t="str">
        <f>"82"</f>
        <v>82</v>
      </c>
      <c r="G183" s="1" t="str">
        <f t="shared" si="99"/>
        <v>300</v>
      </c>
    </row>
    <row r="184" spans="1:7">
      <c r="A184" s="1">
        <v>183</v>
      </c>
      <c r="B184" s="1" t="str">
        <f t="shared" si="71"/>
        <v>桂花坪街道</v>
      </c>
      <c r="C184" s="1" t="str">
        <f>"新园社区"</f>
        <v>新园社区</v>
      </c>
      <c r="D184" s="1" t="str">
        <f>"刘克难"</f>
        <v>刘克难</v>
      </c>
      <c r="E184" s="1" t="str">
        <f t="shared" si="100"/>
        <v>女</v>
      </c>
      <c r="F184" s="1" t="str">
        <f>"82"</f>
        <v>82</v>
      </c>
      <c r="G184" s="1" t="str">
        <f t="shared" si="99"/>
        <v>300</v>
      </c>
    </row>
    <row r="185" spans="1:7">
      <c r="A185" s="1">
        <v>184</v>
      </c>
      <c r="B185" s="1" t="str">
        <f t="shared" si="71"/>
        <v>桂花坪街道</v>
      </c>
      <c r="C185" s="1" t="str">
        <f>"银桂苑社区"</f>
        <v>银桂苑社区</v>
      </c>
      <c r="D185" s="1" t="str">
        <f>"郭休雁"</f>
        <v>郭休雁</v>
      </c>
      <c r="E185" s="1" t="str">
        <f t="shared" si="100"/>
        <v>女</v>
      </c>
      <c r="F185" s="1" t="str">
        <f>"86"</f>
        <v>86</v>
      </c>
      <c r="G185" s="1" t="str">
        <f t="shared" si="99"/>
        <v>300</v>
      </c>
    </row>
    <row r="186" spans="1:7">
      <c r="A186" s="1">
        <v>185</v>
      </c>
      <c r="B186" s="1" t="str">
        <f t="shared" si="71"/>
        <v>桂花坪街道</v>
      </c>
      <c r="C186" s="1" t="str">
        <f t="shared" si="102"/>
        <v>九峰苑社区</v>
      </c>
      <c r="D186" s="1" t="str">
        <f>"李荣亮"</f>
        <v>李荣亮</v>
      </c>
      <c r="E186" s="1" t="str">
        <f t="shared" si="101"/>
        <v>男</v>
      </c>
      <c r="F186" s="1" t="str">
        <f>"83"</f>
        <v>83</v>
      </c>
      <c r="G186" s="1" t="str">
        <f t="shared" si="99"/>
        <v>300</v>
      </c>
    </row>
    <row r="187" spans="1:7">
      <c r="A187" s="1">
        <v>186</v>
      </c>
      <c r="B187" s="1" t="str">
        <f t="shared" si="71"/>
        <v>桂花坪街道</v>
      </c>
      <c r="C187" s="1" t="str">
        <f t="shared" si="102"/>
        <v>九峰苑社区</v>
      </c>
      <c r="D187" s="1" t="str">
        <f>"郑明生"</f>
        <v>郑明生</v>
      </c>
      <c r="E187" s="1" t="str">
        <f t="shared" si="101"/>
        <v>男</v>
      </c>
      <c r="F187" s="1" t="str">
        <f>"83"</f>
        <v>83</v>
      </c>
      <c r="G187" s="1" t="str">
        <f t="shared" si="99"/>
        <v>300</v>
      </c>
    </row>
    <row r="188" spans="1:7">
      <c r="A188" s="1">
        <v>187</v>
      </c>
      <c r="B188" s="1" t="str">
        <f t="shared" si="71"/>
        <v>桂花坪街道</v>
      </c>
      <c r="C188" s="1" t="str">
        <f t="shared" si="102"/>
        <v>九峰苑社区</v>
      </c>
      <c r="D188" s="1" t="str">
        <f>"杨汇泉"</f>
        <v>杨汇泉</v>
      </c>
      <c r="E188" s="1" t="str">
        <f t="shared" si="101"/>
        <v>男</v>
      </c>
      <c r="F188" s="1" t="str">
        <f>"91"</f>
        <v>91</v>
      </c>
      <c r="G188" s="1" t="str">
        <f>"600"</f>
        <v>600</v>
      </c>
    </row>
    <row r="189" spans="1:7">
      <c r="A189" s="1">
        <v>188</v>
      </c>
      <c r="B189" s="1" t="str">
        <f t="shared" si="71"/>
        <v>桂花坪街道</v>
      </c>
      <c r="C189" s="1" t="str">
        <f t="shared" si="102"/>
        <v>九峰苑社区</v>
      </c>
      <c r="D189" s="1" t="str">
        <f>"陈怡芬"</f>
        <v>陈怡芬</v>
      </c>
      <c r="E189" s="1" t="str">
        <f t="shared" ref="E189:E193" si="103">"女"</f>
        <v>女</v>
      </c>
      <c r="F189" s="1" t="str">
        <f>"85"</f>
        <v>85</v>
      </c>
      <c r="G189" s="1" t="str">
        <f t="shared" ref="G189:G209" si="104">"300"</f>
        <v>300</v>
      </c>
    </row>
    <row r="190" spans="1:7">
      <c r="A190" s="1">
        <v>189</v>
      </c>
      <c r="B190" s="1" t="str">
        <f t="shared" si="71"/>
        <v>桂花坪街道</v>
      </c>
      <c r="C190" s="1" t="str">
        <f t="shared" si="102"/>
        <v>九峰苑社区</v>
      </c>
      <c r="D190" s="1" t="str">
        <f>"童振家"</f>
        <v>童振家</v>
      </c>
      <c r="E190" s="1" t="str">
        <f t="shared" ref="E190:E194" si="105">"男"</f>
        <v>男</v>
      </c>
      <c r="F190" s="1" t="str">
        <f>"87"</f>
        <v>87</v>
      </c>
      <c r="G190" s="1" t="str">
        <f t="shared" si="104"/>
        <v>300</v>
      </c>
    </row>
    <row r="191" spans="1:7">
      <c r="A191" s="1">
        <v>190</v>
      </c>
      <c r="B191" s="1" t="str">
        <f t="shared" si="71"/>
        <v>桂花坪街道</v>
      </c>
      <c r="C191" s="1" t="str">
        <f t="shared" si="102"/>
        <v>九峰苑社区</v>
      </c>
      <c r="D191" s="1" t="str">
        <f>"何灿然"</f>
        <v>何灿然</v>
      </c>
      <c r="E191" s="1" t="str">
        <f t="shared" si="103"/>
        <v>女</v>
      </c>
      <c r="F191" s="1" t="str">
        <f>"85"</f>
        <v>85</v>
      </c>
      <c r="G191" s="1" t="str">
        <f t="shared" si="104"/>
        <v>300</v>
      </c>
    </row>
    <row r="192" spans="1:7">
      <c r="A192" s="1">
        <v>191</v>
      </c>
      <c r="B192" s="1" t="str">
        <f t="shared" si="71"/>
        <v>桂花坪街道</v>
      </c>
      <c r="C192" s="1" t="str">
        <f>"银桂苑社区"</f>
        <v>银桂苑社区</v>
      </c>
      <c r="D192" s="1" t="str">
        <f>"李迪仁"</f>
        <v>李迪仁</v>
      </c>
      <c r="E192" s="1" t="str">
        <f t="shared" si="105"/>
        <v>男</v>
      </c>
      <c r="F192" s="1" t="str">
        <f>"87"</f>
        <v>87</v>
      </c>
      <c r="G192" s="1" t="str">
        <f t="shared" si="104"/>
        <v>300</v>
      </c>
    </row>
    <row r="193" spans="1:7">
      <c r="A193" s="1">
        <v>192</v>
      </c>
      <c r="B193" s="1" t="str">
        <f t="shared" si="71"/>
        <v>桂花坪街道</v>
      </c>
      <c r="C193" s="1" t="str">
        <f>"丹桂社区"</f>
        <v>丹桂社区</v>
      </c>
      <c r="D193" s="1" t="str">
        <f>"邵秋莲"</f>
        <v>邵秋莲</v>
      </c>
      <c r="E193" s="1" t="str">
        <f t="shared" si="103"/>
        <v>女</v>
      </c>
      <c r="F193" s="1" t="str">
        <f>"82"</f>
        <v>82</v>
      </c>
      <c r="G193" s="1" t="str">
        <f t="shared" si="104"/>
        <v>300</v>
      </c>
    </row>
    <row r="194" spans="1:7">
      <c r="A194" s="1">
        <v>193</v>
      </c>
      <c r="B194" s="1" t="str">
        <f t="shared" ref="B194:B257" si="106">"桂花坪街道"</f>
        <v>桂花坪街道</v>
      </c>
      <c r="C194" s="1" t="str">
        <f>"新园社区"</f>
        <v>新园社区</v>
      </c>
      <c r="D194" s="1" t="str">
        <f>"佘介正"</f>
        <v>佘介正</v>
      </c>
      <c r="E194" s="1" t="str">
        <f t="shared" si="105"/>
        <v>男</v>
      </c>
      <c r="F194" s="1" t="str">
        <f>"84"</f>
        <v>84</v>
      </c>
      <c r="G194" s="1" t="str">
        <f t="shared" si="104"/>
        <v>300</v>
      </c>
    </row>
    <row r="195" spans="1:7">
      <c r="A195" s="1">
        <v>194</v>
      </c>
      <c r="B195" s="1" t="str">
        <f t="shared" si="106"/>
        <v>桂花坪街道</v>
      </c>
      <c r="C195" s="1" t="str">
        <f>"银桂苑社区"</f>
        <v>银桂苑社区</v>
      </c>
      <c r="D195" s="1" t="str">
        <f>"李焕兰"</f>
        <v>李焕兰</v>
      </c>
      <c r="E195" s="1" t="str">
        <f t="shared" ref="E195:E197" si="107">"女"</f>
        <v>女</v>
      </c>
      <c r="F195" s="1" t="str">
        <f t="shared" ref="F195:F197" si="108">"83"</f>
        <v>83</v>
      </c>
      <c r="G195" s="1" t="str">
        <f t="shared" si="104"/>
        <v>300</v>
      </c>
    </row>
    <row r="196" spans="1:7">
      <c r="A196" s="1">
        <v>195</v>
      </c>
      <c r="B196" s="1" t="str">
        <f t="shared" si="106"/>
        <v>桂花坪街道</v>
      </c>
      <c r="C196" s="1" t="str">
        <f>"新园社区"</f>
        <v>新园社区</v>
      </c>
      <c r="D196" s="1" t="str">
        <f>"周建国"</f>
        <v>周建国</v>
      </c>
      <c r="E196" s="1" t="str">
        <f t="shared" si="107"/>
        <v>女</v>
      </c>
      <c r="F196" s="1" t="str">
        <f t="shared" si="108"/>
        <v>83</v>
      </c>
      <c r="G196" s="1" t="str">
        <f t="shared" si="104"/>
        <v>300</v>
      </c>
    </row>
    <row r="197" spans="1:7">
      <c r="A197" s="1">
        <v>196</v>
      </c>
      <c r="B197" s="1" t="str">
        <f t="shared" si="106"/>
        <v>桂花坪街道</v>
      </c>
      <c r="C197" s="1" t="str">
        <f t="shared" ref="C197:C201" si="109">"金桂社区"</f>
        <v>金桂社区</v>
      </c>
      <c r="D197" s="1" t="str">
        <f>"吴元珍"</f>
        <v>吴元珍</v>
      </c>
      <c r="E197" s="1" t="str">
        <f t="shared" si="107"/>
        <v>女</v>
      </c>
      <c r="F197" s="1" t="str">
        <f t="shared" si="108"/>
        <v>83</v>
      </c>
      <c r="G197" s="1" t="str">
        <f t="shared" si="104"/>
        <v>300</v>
      </c>
    </row>
    <row r="198" spans="1:7">
      <c r="A198" s="1">
        <v>197</v>
      </c>
      <c r="B198" s="1" t="str">
        <f t="shared" si="106"/>
        <v>桂花坪街道</v>
      </c>
      <c r="C198" s="1" t="str">
        <f t="shared" si="109"/>
        <v>金桂社区</v>
      </c>
      <c r="D198" s="1" t="str">
        <f>"张智国"</f>
        <v>张智国</v>
      </c>
      <c r="E198" s="1" t="str">
        <f t="shared" ref="E198:E201" si="110">"男"</f>
        <v>男</v>
      </c>
      <c r="F198" s="1" t="str">
        <f t="shared" ref="F198:F202" si="111">"85"</f>
        <v>85</v>
      </c>
      <c r="G198" s="1" t="str">
        <f t="shared" si="104"/>
        <v>300</v>
      </c>
    </row>
    <row r="199" spans="1:7">
      <c r="A199" s="1">
        <v>198</v>
      </c>
      <c r="B199" s="1" t="str">
        <f t="shared" si="106"/>
        <v>桂花坪街道</v>
      </c>
      <c r="C199" s="1" t="str">
        <f>"丹桂社区"</f>
        <v>丹桂社区</v>
      </c>
      <c r="D199" s="1" t="str">
        <f>"李定华"</f>
        <v>李定华</v>
      </c>
      <c r="E199" s="1" t="str">
        <f t="shared" si="110"/>
        <v>男</v>
      </c>
      <c r="F199" s="1" t="str">
        <f t="shared" si="111"/>
        <v>85</v>
      </c>
      <c r="G199" s="1" t="str">
        <f t="shared" si="104"/>
        <v>300</v>
      </c>
    </row>
    <row r="200" spans="1:7">
      <c r="A200" s="1">
        <v>199</v>
      </c>
      <c r="B200" s="1" t="str">
        <f t="shared" si="106"/>
        <v>桂花坪街道</v>
      </c>
      <c r="C200" s="1" t="str">
        <f>"新园社区"</f>
        <v>新园社区</v>
      </c>
      <c r="D200" s="1" t="str">
        <f>"邹新莲"</f>
        <v>邹新莲</v>
      </c>
      <c r="E200" s="1" t="str">
        <f t="shared" si="110"/>
        <v>男</v>
      </c>
      <c r="F200" s="1" t="str">
        <f>"87"</f>
        <v>87</v>
      </c>
      <c r="G200" s="1" t="str">
        <f t="shared" si="104"/>
        <v>300</v>
      </c>
    </row>
    <row r="201" spans="1:7">
      <c r="A201" s="1">
        <v>200</v>
      </c>
      <c r="B201" s="1" t="str">
        <f t="shared" si="106"/>
        <v>桂花坪街道</v>
      </c>
      <c r="C201" s="1" t="str">
        <f t="shared" si="109"/>
        <v>金桂社区</v>
      </c>
      <c r="D201" s="1" t="str">
        <f>"李立忠"</f>
        <v>李立忠</v>
      </c>
      <c r="E201" s="1" t="str">
        <f t="shared" si="110"/>
        <v>男</v>
      </c>
      <c r="F201" s="1" t="str">
        <f t="shared" ref="F201:F206" si="112">"84"</f>
        <v>84</v>
      </c>
      <c r="G201" s="1" t="str">
        <f t="shared" si="104"/>
        <v>300</v>
      </c>
    </row>
    <row r="202" spans="1:7">
      <c r="A202" s="1">
        <v>201</v>
      </c>
      <c r="B202" s="1" t="str">
        <f t="shared" si="106"/>
        <v>桂花坪街道</v>
      </c>
      <c r="C202" s="1" t="str">
        <f>"新园社区"</f>
        <v>新园社区</v>
      </c>
      <c r="D202" s="1" t="str">
        <f>"刘庆琼"</f>
        <v>刘庆琼</v>
      </c>
      <c r="E202" s="1" t="str">
        <f t="shared" ref="E202:E205" si="113">"女"</f>
        <v>女</v>
      </c>
      <c r="F202" s="1" t="str">
        <f t="shared" si="111"/>
        <v>85</v>
      </c>
      <c r="G202" s="1" t="str">
        <f t="shared" si="104"/>
        <v>300</v>
      </c>
    </row>
    <row r="203" spans="1:7">
      <c r="A203" s="1">
        <v>202</v>
      </c>
      <c r="B203" s="1" t="str">
        <f t="shared" si="106"/>
        <v>桂花坪街道</v>
      </c>
      <c r="C203" s="1" t="str">
        <f t="shared" ref="C203:C208" si="114">"金桂社区"</f>
        <v>金桂社区</v>
      </c>
      <c r="D203" s="1" t="str">
        <f>"张克诚"</f>
        <v>张克诚</v>
      </c>
      <c r="E203" s="1" t="str">
        <f t="shared" ref="E203:E210" si="115">"男"</f>
        <v>男</v>
      </c>
      <c r="F203" s="1" t="str">
        <f t="shared" si="112"/>
        <v>84</v>
      </c>
      <c r="G203" s="1" t="str">
        <f t="shared" si="104"/>
        <v>300</v>
      </c>
    </row>
    <row r="204" spans="1:7">
      <c r="A204" s="1">
        <v>203</v>
      </c>
      <c r="B204" s="1" t="str">
        <f t="shared" si="106"/>
        <v>桂花坪街道</v>
      </c>
      <c r="C204" s="1" t="str">
        <f>"银桂苑社区"</f>
        <v>银桂苑社区</v>
      </c>
      <c r="D204" s="1" t="str">
        <f>"谭秋月"</f>
        <v>谭秋月</v>
      </c>
      <c r="E204" s="1" t="str">
        <f t="shared" si="113"/>
        <v>女</v>
      </c>
      <c r="F204" s="1" t="str">
        <f>"83"</f>
        <v>83</v>
      </c>
      <c r="G204" s="1" t="str">
        <f t="shared" si="104"/>
        <v>300</v>
      </c>
    </row>
    <row r="205" spans="1:7">
      <c r="A205" s="1">
        <v>204</v>
      </c>
      <c r="B205" s="1" t="str">
        <f t="shared" si="106"/>
        <v>桂花坪街道</v>
      </c>
      <c r="C205" s="1" t="str">
        <f t="shared" si="114"/>
        <v>金桂社区</v>
      </c>
      <c r="D205" s="1" t="str">
        <f>"冯菊华"</f>
        <v>冯菊华</v>
      </c>
      <c r="E205" s="1" t="str">
        <f t="shared" si="113"/>
        <v>女</v>
      </c>
      <c r="F205" s="1" t="str">
        <f>"82"</f>
        <v>82</v>
      </c>
      <c r="G205" s="1" t="str">
        <f t="shared" si="104"/>
        <v>300</v>
      </c>
    </row>
    <row r="206" spans="1:7">
      <c r="A206" s="1">
        <v>205</v>
      </c>
      <c r="B206" s="1" t="str">
        <f t="shared" si="106"/>
        <v>桂花坪街道</v>
      </c>
      <c r="C206" s="1" t="str">
        <f>"丹桂社区"</f>
        <v>丹桂社区</v>
      </c>
      <c r="D206" s="1" t="str">
        <f>"刘明龙"</f>
        <v>刘明龙</v>
      </c>
      <c r="E206" s="1" t="str">
        <f t="shared" si="115"/>
        <v>男</v>
      </c>
      <c r="F206" s="1" t="str">
        <f t="shared" si="112"/>
        <v>84</v>
      </c>
      <c r="G206" s="1" t="str">
        <f t="shared" si="104"/>
        <v>300</v>
      </c>
    </row>
    <row r="207" spans="1:7">
      <c r="A207" s="1">
        <v>206</v>
      </c>
      <c r="B207" s="1" t="str">
        <f t="shared" si="106"/>
        <v>桂花坪街道</v>
      </c>
      <c r="C207" s="1" t="str">
        <f>"桂庄社区"</f>
        <v>桂庄社区</v>
      </c>
      <c r="D207" s="1" t="str">
        <f>"袁继雄"</f>
        <v>袁继雄</v>
      </c>
      <c r="E207" s="1" t="str">
        <f t="shared" ref="E207:E216" si="116">"女"</f>
        <v>女</v>
      </c>
      <c r="F207" s="1" t="str">
        <f>"87"</f>
        <v>87</v>
      </c>
      <c r="G207" s="1" t="str">
        <f t="shared" si="104"/>
        <v>300</v>
      </c>
    </row>
    <row r="208" spans="1:7">
      <c r="A208" s="1">
        <v>207</v>
      </c>
      <c r="B208" s="1" t="str">
        <f t="shared" si="106"/>
        <v>桂花坪街道</v>
      </c>
      <c r="C208" s="1" t="str">
        <f t="shared" si="114"/>
        <v>金桂社区</v>
      </c>
      <c r="D208" s="1" t="str">
        <f>"高明德"</f>
        <v>高明德</v>
      </c>
      <c r="E208" s="1" t="str">
        <f t="shared" si="115"/>
        <v>男</v>
      </c>
      <c r="F208" s="1" t="str">
        <f>"82"</f>
        <v>82</v>
      </c>
      <c r="G208" s="1" t="str">
        <f t="shared" si="104"/>
        <v>300</v>
      </c>
    </row>
    <row r="209" spans="1:7">
      <c r="A209" s="1">
        <v>208</v>
      </c>
      <c r="B209" s="1" t="str">
        <f t="shared" si="106"/>
        <v>桂花坪街道</v>
      </c>
      <c r="C209" s="1" t="str">
        <f t="shared" ref="C209:C211" si="117">"新园社区"</f>
        <v>新园社区</v>
      </c>
      <c r="D209" s="1" t="str">
        <f>"夏重顺"</f>
        <v>夏重顺</v>
      </c>
      <c r="E209" s="1" t="str">
        <f t="shared" si="115"/>
        <v>男</v>
      </c>
      <c r="F209" s="1" t="str">
        <f>"83"</f>
        <v>83</v>
      </c>
      <c r="G209" s="1" t="str">
        <f t="shared" si="104"/>
        <v>300</v>
      </c>
    </row>
    <row r="210" spans="1:7">
      <c r="A210" s="1">
        <v>209</v>
      </c>
      <c r="B210" s="1" t="str">
        <f t="shared" si="106"/>
        <v>桂花坪街道</v>
      </c>
      <c r="C210" s="1" t="str">
        <f t="shared" si="117"/>
        <v>新园社区</v>
      </c>
      <c r="D210" s="1" t="str">
        <f>"唐冬生"</f>
        <v>唐冬生</v>
      </c>
      <c r="E210" s="1" t="str">
        <f t="shared" si="115"/>
        <v>男</v>
      </c>
      <c r="F210" s="1" t="str">
        <f>"84"</f>
        <v>84</v>
      </c>
      <c r="G210" s="1" t="str">
        <f>"100"</f>
        <v>100</v>
      </c>
    </row>
    <row r="211" spans="1:7">
      <c r="A211" s="1">
        <v>210</v>
      </c>
      <c r="B211" s="1" t="str">
        <f t="shared" si="106"/>
        <v>桂花坪街道</v>
      </c>
      <c r="C211" s="1" t="str">
        <f t="shared" si="117"/>
        <v>新园社区</v>
      </c>
      <c r="D211" s="1" t="str">
        <f>"徐新娣"</f>
        <v>徐新娣</v>
      </c>
      <c r="E211" s="1" t="str">
        <f t="shared" si="116"/>
        <v>女</v>
      </c>
      <c r="F211" s="1" t="str">
        <f>"84"</f>
        <v>84</v>
      </c>
      <c r="G211" s="1" t="str">
        <f t="shared" ref="G211:G239" si="118">"300"</f>
        <v>300</v>
      </c>
    </row>
    <row r="212" spans="1:7">
      <c r="A212" s="1">
        <v>211</v>
      </c>
      <c r="B212" s="1" t="str">
        <f t="shared" si="106"/>
        <v>桂花坪街道</v>
      </c>
      <c r="C212" s="1" t="str">
        <f>"丹桂社区"</f>
        <v>丹桂社区</v>
      </c>
      <c r="D212" s="1" t="str">
        <f>"楚毓英"</f>
        <v>楚毓英</v>
      </c>
      <c r="E212" s="1" t="str">
        <f t="shared" si="116"/>
        <v>女</v>
      </c>
      <c r="F212" s="1" t="str">
        <f>"88"</f>
        <v>88</v>
      </c>
      <c r="G212" s="1" t="str">
        <f t="shared" si="118"/>
        <v>300</v>
      </c>
    </row>
    <row r="213" spans="1:7">
      <c r="A213" s="1">
        <v>212</v>
      </c>
      <c r="B213" s="1" t="str">
        <f t="shared" si="106"/>
        <v>桂花坪街道</v>
      </c>
      <c r="C213" s="1" t="str">
        <f>"银桂苑社区"</f>
        <v>银桂苑社区</v>
      </c>
      <c r="D213" s="1" t="str">
        <f>"吴淑芳"</f>
        <v>吴淑芳</v>
      </c>
      <c r="E213" s="1" t="str">
        <f t="shared" si="116"/>
        <v>女</v>
      </c>
      <c r="F213" s="1" t="str">
        <f>"87"</f>
        <v>87</v>
      </c>
      <c r="G213" s="1" t="str">
        <f t="shared" si="118"/>
        <v>300</v>
      </c>
    </row>
    <row r="214" spans="1:7">
      <c r="A214" s="1">
        <v>213</v>
      </c>
      <c r="B214" s="1" t="str">
        <f t="shared" si="106"/>
        <v>桂花坪街道</v>
      </c>
      <c r="C214" s="1" t="str">
        <f>"金桂社区"</f>
        <v>金桂社区</v>
      </c>
      <c r="D214" s="1" t="str">
        <f>"邹杏云"</f>
        <v>邹杏云</v>
      </c>
      <c r="E214" s="1" t="str">
        <f t="shared" si="116"/>
        <v>女</v>
      </c>
      <c r="F214" s="1" t="str">
        <f>"81"</f>
        <v>81</v>
      </c>
      <c r="G214" s="1" t="str">
        <f t="shared" si="118"/>
        <v>300</v>
      </c>
    </row>
    <row r="215" spans="1:7">
      <c r="A215" s="1">
        <v>214</v>
      </c>
      <c r="B215" s="1" t="str">
        <f t="shared" si="106"/>
        <v>桂花坪街道</v>
      </c>
      <c r="C215" s="1" t="str">
        <f>"九峰苑社区"</f>
        <v>九峰苑社区</v>
      </c>
      <c r="D215" s="1" t="str">
        <f>"龙彬彬"</f>
        <v>龙彬彬</v>
      </c>
      <c r="E215" s="1" t="str">
        <f t="shared" si="116"/>
        <v>女</v>
      </c>
      <c r="F215" s="1" t="str">
        <f>"82"</f>
        <v>82</v>
      </c>
      <c r="G215" s="1" t="str">
        <f t="shared" si="118"/>
        <v>300</v>
      </c>
    </row>
    <row r="216" spans="1:7">
      <c r="A216" s="1">
        <v>215</v>
      </c>
      <c r="B216" s="1" t="str">
        <f t="shared" si="106"/>
        <v>桂花坪街道</v>
      </c>
      <c r="C216" s="1" t="str">
        <f>"丹桂社区"</f>
        <v>丹桂社区</v>
      </c>
      <c r="D216" s="1" t="str">
        <f>"段淑珍"</f>
        <v>段淑珍</v>
      </c>
      <c r="E216" s="1" t="str">
        <f t="shared" si="116"/>
        <v>女</v>
      </c>
      <c r="F216" s="1" t="str">
        <f>"82"</f>
        <v>82</v>
      </c>
      <c r="G216" s="1" t="str">
        <f t="shared" si="118"/>
        <v>300</v>
      </c>
    </row>
    <row r="217" spans="1:7">
      <c r="A217" s="1">
        <v>216</v>
      </c>
      <c r="B217" s="1" t="str">
        <f t="shared" si="106"/>
        <v>桂花坪街道</v>
      </c>
      <c r="C217" s="1" t="str">
        <f>"九峰苑社区"</f>
        <v>九峰苑社区</v>
      </c>
      <c r="D217" s="1" t="str">
        <f>"李枝焕"</f>
        <v>李枝焕</v>
      </c>
      <c r="E217" s="1" t="str">
        <f t="shared" ref="E217:E222" si="119">"男"</f>
        <v>男</v>
      </c>
      <c r="F217" s="1" t="str">
        <f>"81"</f>
        <v>81</v>
      </c>
      <c r="G217" s="1" t="str">
        <f t="shared" si="118"/>
        <v>300</v>
      </c>
    </row>
    <row r="218" spans="1:7">
      <c r="A218" s="1">
        <v>217</v>
      </c>
      <c r="B218" s="1" t="str">
        <f t="shared" si="106"/>
        <v>桂花坪街道</v>
      </c>
      <c r="C218" s="1" t="str">
        <f t="shared" ref="C218:C222" si="120">"桂庄社区"</f>
        <v>桂庄社区</v>
      </c>
      <c r="D218" s="1" t="str">
        <f>"肖纪明"</f>
        <v>肖纪明</v>
      </c>
      <c r="E218" s="1" t="str">
        <f t="shared" si="119"/>
        <v>男</v>
      </c>
      <c r="F218" s="1" t="str">
        <f>"80"</f>
        <v>80</v>
      </c>
      <c r="G218" s="1" t="str">
        <f t="shared" si="118"/>
        <v>300</v>
      </c>
    </row>
    <row r="219" spans="1:7">
      <c r="A219" s="1">
        <v>218</v>
      </c>
      <c r="B219" s="1" t="str">
        <f t="shared" si="106"/>
        <v>桂花坪街道</v>
      </c>
      <c r="C219" s="1" t="str">
        <f>"丹桂社区"</f>
        <v>丹桂社区</v>
      </c>
      <c r="D219" s="1" t="str">
        <f>"谢爱兰"</f>
        <v>谢爱兰</v>
      </c>
      <c r="E219" s="1" t="str">
        <f t="shared" ref="E219:E221" si="121">"女"</f>
        <v>女</v>
      </c>
      <c r="F219" s="1" t="str">
        <f t="shared" ref="F219:F224" si="122">"84"</f>
        <v>84</v>
      </c>
      <c r="G219" s="1" t="str">
        <f t="shared" si="118"/>
        <v>300</v>
      </c>
    </row>
    <row r="220" spans="1:7">
      <c r="A220" s="1">
        <v>219</v>
      </c>
      <c r="B220" s="1" t="str">
        <f t="shared" si="106"/>
        <v>桂花坪街道</v>
      </c>
      <c r="C220" s="1" t="str">
        <f t="shared" si="120"/>
        <v>桂庄社区</v>
      </c>
      <c r="D220" s="1" t="str">
        <f>"周桂香"</f>
        <v>周桂香</v>
      </c>
      <c r="E220" s="1" t="str">
        <f t="shared" si="121"/>
        <v>女</v>
      </c>
      <c r="F220" s="1" t="str">
        <f>"81"</f>
        <v>81</v>
      </c>
      <c r="G220" s="1" t="str">
        <f t="shared" si="118"/>
        <v>300</v>
      </c>
    </row>
    <row r="221" spans="1:7">
      <c r="A221" s="1">
        <v>220</v>
      </c>
      <c r="B221" s="1" t="str">
        <f t="shared" si="106"/>
        <v>桂花坪街道</v>
      </c>
      <c r="C221" s="1" t="str">
        <f t="shared" ref="C221:C225" si="123">"银桂苑社区"</f>
        <v>银桂苑社区</v>
      </c>
      <c r="D221" s="1" t="str">
        <f>"王全秀"</f>
        <v>王全秀</v>
      </c>
      <c r="E221" s="1" t="str">
        <f t="shared" si="121"/>
        <v>女</v>
      </c>
      <c r="F221" s="1" t="str">
        <f>"82"</f>
        <v>82</v>
      </c>
      <c r="G221" s="1" t="str">
        <f t="shared" si="118"/>
        <v>300</v>
      </c>
    </row>
    <row r="222" spans="1:7">
      <c r="A222" s="1">
        <v>221</v>
      </c>
      <c r="B222" s="1" t="str">
        <f t="shared" si="106"/>
        <v>桂花坪街道</v>
      </c>
      <c r="C222" s="1" t="str">
        <f t="shared" si="120"/>
        <v>桂庄社区</v>
      </c>
      <c r="D222" s="1" t="str">
        <f>"彭佑华"</f>
        <v>彭佑华</v>
      </c>
      <c r="E222" s="1" t="str">
        <f t="shared" si="119"/>
        <v>男</v>
      </c>
      <c r="F222" s="1" t="str">
        <f>"85"</f>
        <v>85</v>
      </c>
      <c r="G222" s="1" t="str">
        <f t="shared" si="118"/>
        <v>300</v>
      </c>
    </row>
    <row r="223" spans="1:7">
      <c r="A223" s="1">
        <v>222</v>
      </c>
      <c r="B223" s="1" t="str">
        <f t="shared" si="106"/>
        <v>桂花坪街道</v>
      </c>
      <c r="C223" s="1" t="str">
        <f t="shared" ref="C223:C232" si="124">"九峰苑社区"</f>
        <v>九峰苑社区</v>
      </c>
      <c r="D223" s="1" t="str">
        <f>"卿菊娥"</f>
        <v>卿菊娥</v>
      </c>
      <c r="E223" s="1" t="str">
        <f>"女"</f>
        <v>女</v>
      </c>
      <c r="F223" s="1" t="str">
        <f t="shared" si="122"/>
        <v>84</v>
      </c>
      <c r="G223" s="1" t="str">
        <f t="shared" si="118"/>
        <v>300</v>
      </c>
    </row>
    <row r="224" spans="1:7">
      <c r="A224" s="1">
        <v>223</v>
      </c>
      <c r="B224" s="1" t="str">
        <f t="shared" si="106"/>
        <v>桂花坪街道</v>
      </c>
      <c r="C224" s="1" t="str">
        <f t="shared" si="123"/>
        <v>银桂苑社区</v>
      </c>
      <c r="D224" s="1" t="str">
        <f>"刘莲英"</f>
        <v>刘莲英</v>
      </c>
      <c r="E224" s="1" t="str">
        <f>"女"</f>
        <v>女</v>
      </c>
      <c r="F224" s="1" t="str">
        <f t="shared" si="122"/>
        <v>84</v>
      </c>
      <c r="G224" s="1" t="str">
        <f t="shared" si="118"/>
        <v>300</v>
      </c>
    </row>
    <row r="225" spans="1:7">
      <c r="A225" s="1">
        <v>224</v>
      </c>
      <c r="B225" s="1" t="str">
        <f t="shared" si="106"/>
        <v>桂花坪街道</v>
      </c>
      <c r="C225" s="1" t="str">
        <f t="shared" si="123"/>
        <v>银桂苑社区</v>
      </c>
      <c r="D225" s="1" t="str">
        <f>"蒋清云"</f>
        <v>蒋清云</v>
      </c>
      <c r="E225" s="1" t="str">
        <f t="shared" ref="E225:E229" si="125">"男"</f>
        <v>男</v>
      </c>
      <c r="F225" s="1" t="str">
        <f>"88"</f>
        <v>88</v>
      </c>
      <c r="G225" s="1" t="str">
        <f t="shared" si="118"/>
        <v>300</v>
      </c>
    </row>
    <row r="226" spans="1:7">
      <c r="A226" s="1">
        <v>225</v>
      </c>
      <c r="B226" s="1" t="str">
        <f t="shared" si="106"/>
        <v>桂花坪街道</v>
      </c>
      <c r="C226" s="1" t="str">
        <f>"金桂社区"</f>
        <v>金桂社区</v>
      </c>
      <c r="D226" s="1" t="str">
        <f>"邓树龙"</f>
        <v>邓树龙</v>
      </c>
      <c r="E226" s="1" t="str">
        <f t="shared" si="125"/>
        <v>男</v>
      </c>
      <c r="F226" s="1" t="str">
        <f>"82"</f>
        <v>82</v>
      </c>
      <c r="G226" s="1" t="str">
        <f t="shared" si="118"/>
        <v>300</v>
      </c>
    </row>
    <row r="227" spans="1:7">
      <c r="A227" s="1">
        <v>226</v>
      </c>
      <c r="B227" s="1" t="str">
        <f t="shared" si="106"/>
        <v>桂花坪街道</v>
      </c>
      <c r="C227" s="1" t="str">
        <f t="shared" si="124"/>
        <v>九峰苑社区</v>
      </c>
      <c r="D227" s="1" t="str">
        <f>"胡寿康"</f>
        <v>胡寿康</v>
      </c>
      <c r="E227" s="1" t="str">
        <f t="shared" si="125"/>
        <v>男</v>
      </c>
      <c r="F227" s="1" t="str">
        <f t="shared" ref="F227:F232" si="126">"83"</f>
        <v>83</v>
      </c>
      <c r="G227" s="1" t="str">
        <f t="shared" si="118"/>
        <v>300</v>
      </c>
    </row>
    <row r="228" spans="1:7">
      <c r="A228" s="1">
        <v>227</v>
      </c>
      <c r="B228" s="1" t="str">
        <f t="shared" si="106"/>
        <v>桂花坪街道</v>
      </c>
      <c r="C228" s="1" t="str">
        <f t="shared" si="124"/>
        <v>九峰苑社区</v>
      </c>
      <c r="D228" s="1" t="str">
        <f>"邹育才"</f>
        <v>邹育才</v>
      </c>
      <c r="E228" s="1" t="str">
        <f t="shared" si="125"/>
        <v>男</v>
      </c>
      <c r="F228" s="1" t="str">
        <f t="shared" ref="F228:F230" si="127">"81"</f>
        <v>81</v>
      </c>
      <c r="G228" s="1" t="str">
        <f t="shared" si="118"/>
        <v>300</v>
      </c>
    </row>
    <row r="229" spans="1:7">
      <c r="A229" s="1">
        <v>228</v>
      </c>
      <c r="B229" s="1" t="str">
        <f t="shared" si="106"/>
        <v>桂花坪街道</v>
      </c>
      <c r="C229" s="1" t="str">
        <f t="shared" si="124"/>
        <v>九峰苑社区</v>
      </c>
      <c r="D229" s="1" t="str">
        <f>"周启祝"</f>
        <v>周启祝</v>
      </c>
      <c r="E229" s="1" t="str">
        <f t="shared" si="125"/>
        <v>男</v>
      </c>
      <c r="F229" s="1" t="str">
        <f t="shared" si="127"/>
        <v>81</v>
      </c>
      <c r="G229" s="1" t="str">
        <f t="shared" si="118"/>
        <v>300</v>
      </c>
    </row>
    <row r="230" spans="1:7">
      <c r="A230" s="1">
        <v>229</v>
      </c>
      <c r="B230" s="1" t="str">
        <f t="shared" si="106"/>
        <v>桂花坪街道</v>
      </c>
      <c r="C230" s="1" t="str">
        <f t="shared" si="124"/>
        <v>九峰苑社区</v>
      </c>
      <c r="D230" s="1" t="str">
        <f>"向利群"</f>
        <v>向利群</v>
      </c>
      <c r="E230" s="1" t="str">
        <f t="shared" ref="E230:E238" si="128">"女"</f>
        <v>女</v>
      </c>
      <c r="F230" s="1" t="str">
        <f t="shared" si="127"/>
        <v>81</v>
      </c>
      <c r="G230" s="1" t="str">
        <f t="shared" si="118"/>
        <v>300</v>
      </c>
    </row>
    <row r="231" spans="1:7">
      <c r="A231" s="1">
        <v>230</v>
      </c>
      <c r="B231" s="1" t="str">
        <f t="shared" si="106"/>
        <v>桂花坪街道</v>
      </c>
      <c r="C231" s="1" t="str">
        <f t="shared" si="124"/>
        <v>九峰苑社区</v>
      </c>
      <c r="D231" s="1" t="str">
        <f>"叶世茂"</f>
        <v>叶世茂</v>
      </c>
      <c r="E231" s="1" t="str">
        <f t="shared" ref="E231:E233" si="129">"男"</f>
        <v>男</v>
      </c>
      <c r="F231" s="1" t="str">
        <f t="shared" si="126"/>
        <v>83</v>
      </c>
      <c r="G231" s="1" t="str">
        <f t="shared" si="118"/>
        <v>300</v>
      </c>
    </row>
    <row r="232" spans="1:7">
      <c r="A232" s="1">
        <v>231</v>
      </c>
      <c r="B232" s="1" t="str">
        <f t="shared" si="106"/>
        <v>桂花坪街道</v>
      </c>
      <c r="C232" s="1" t="str">
        <f t="shared" si="124"/>
        <v>九峰苑社区</v>
      </c>
      <c r="D232" s="1" t="str">
        <f>"张建荣"</f>
        <v>张建荣</v>
      </c>
      <c r="E232" s="1" t="str">
        <f t="shared" si="129"/>
        <v>男</v>
      </c>
      <c r="F232" s="1" t="str">
        <f t="shared" si="126"/>
        <v>83</v>
      </c>
      <c r="G232" s="1" t="str">
        <f t="shared" si="118"/>
        <v>300</v>
      </c>
    </row>
    <row r="233" spans="1:7">
      <c r="A233" s="1">
        <v>232</v>
      </c>
      <c r="B233" s="1" t="str">
        <f t="shared" si="106"/>
        <v>桂花坪街道</v>
      </c>
      <c r="C233" s="1" t="str">
        <f>"金桂社区"</f>
        <v>金桂社区</v>
      </c>
      <c r="D233" s="1" t="str">
        <f>"贺承贵"</f>
        <v>贺承贵</v>
      </c>
      <c r="E233" s="1" t="str">
        <f t="shared" si="129"/>
        <v>男</v>
      </c>
      <c r="F233" s="1" t="str">
        <f>"80"</f>
        <v>80</v>
      </c>
      <c r="G233" s="1" t="str">
        <f t="shared" si="118"/>
        <v>300</v>
      </c>
    </row>
    <row r="234" spans="1:7">
      <c r="A234" s="1">
        <v>233</v>
      </c>
      <c r="B234" s="1" t="str">
        <f t="shared" si="106"/>
        <v>桂花坪街道</v>
      </c>
      <c r="C234" s="1" t="str">
        <f>"桂庄社区"</f>
        <v>桂庄社区</v>
      </c>
      <c r="D234" s="1" t="str">
        <f>"冒利玲"</f>
        <v>冒利玲</v>
      </c>
      <c r="E234" s="1" t="str">
        <f t="shared" si="128"/>
        <v>女</v>
      </c>
      <c r="F234" s="1" t="str">
        <f>"80"</f>
        <v>80</v>
      </c>
      <c r="G234" s="1" t="str">
        <f t="shared" si="118"/>
        <v>300</v>
      </c>
    </row>
    <row r="235" spans="1:7">
      <c r="A235" s="1">
        <v>234</v>
      </c>
      <c r="B235" s="1" t="str">
        <f t="shared" si="106"/>
        <v>桂花坪街道</v>
      </c>
      <c r="C235" s="1" t="str">
        <f>"金桂社区"</f>
        <v>金桂社区</v>
      </c>
      <c r="D235" s="1" t="str">
        <f>"丑香云"</f>
        <v>丑香云</v>
      </c>
      <c r="E235" s="1" t="str">
        <f t="shared" si="128"/>
        <v>女</v>
      </c>
      <c r="F235" s="1" t="str">
        <f t="shared" ref="F235:F239" si="130">"85"</f>
        <v>85</v>
      </c>
      <c r="G235" s="1" t="str">
        <f t="shared" si="118"/>
        <v>300</v>
      </c>
    </row>
    <row r="236" spans="1:7">
      <c r="A236" s="1">
        <v>235</v>
      </c>
      <c r="B236" s="1" t="str">
        <f t="shared" si="106"/>
        <v>桂花坪街道</v>
      </c>
      <c r="C236" s="1" t="str">
        <f>"九峰苑社区"</f>
        <v>九峰苑社区</v>
      </c>
      <c r="D236" s="1" t="str">
        <f>"孙周兰"</f>
        <v>孙周兰</v>
      </c>
      <c r="E236" s="1" t="str">
        <f t="shared" si="128"/>
        <v>女</v>
      </c>
      <c r="F236" s="1" t="str">
        <f t="shared" si="130"/>
        <v>85</v>
      </c>
      <c r="G236" s="1" t="str">
        <f t="shared" si="118"/>
        <v>300</v>
      </c>
    </row>
    <row r="237" spans="1:7">
      <c r="A237" s="1">
        <v>236</v>
      </c>
      <c r="B237" s="1" t="str">
        <f t="shared" si="106"/>
        <v>桂花坪街道</v>
      </c>
      <c r="C237" s="1" t="str">
        <f>"桂庄社区"</f>
        <v>桂庄社区</v>
      </c>
      <c r="D237" s="1" t="str">
        <f>"卢淑华"</f>
        <v>卢淑华</v>
      </c>
      <c r="E237" s="1" t="str">
        <f t="shared" si="128"/>
        <v>女</v>
      </c>
      <c r="F237" s="1" t="str">
        <f t="shared" ref="F237:F240" si="131">"81"</f>
        <v>81</v>
      </c>
      <c r="G237" s="1" t="str">
        <f t="shared" si="118"/>
        <v>300</v>
      </c>
    </row>
    <row r="238" spans="1:7">
      <c r="A238" s="1">
        <v>237</v>
      </c>
      <c r="B238" s="1" t="str">
        <f t="shared" si="106"/>
        <v>桂花坪街道</v>
      </c>
      <c r="C238" s="1" t="str">
        <f>"丹桂社区"</f>
        <v>丹桂社区</v>
      </c>
      <c r="D238" s="1" t="str">
        <f>"戴莲珍"</f>
        <v>戴莲珍</v>
      </c>
      <c r="E238" s="1" t="str">
        <f t="shared" si="128"/>
        <v>女</v>
      </c>
      <c r="F238" s="1" t="str">
        <f t="shared" si="131"/>
        <v>81</v>
      </c>
      <c r="G238" s="1" t="str">
        <f t="shared" si="118"/>
        <v>300</v>
      </c>
    </row>
    <row r="239" spans="1:7">
      <c r="A239" s="1">
        <v>238</v>
      </c>
      <c r="B239" s="1" t="str">
        <f t="shared" si="106"/>
        <v>桂花坪街道</v>
      </c>
      <c r="C239" s="1" t="str">
        <f t="shared" ref="C239:C242" si="132">"新园社区"</f>
        <v>新园社区</v>
      </c>
      <c r="D239" s="1" t="str">
        <f>"方国芝"</f>
        <v>方国芝</v>
      </c>
      <c r="E239" s="1" t="str">
        <f>"男"</f>
        <v>男</v>
      </c>
      <c r="F239" s="1" t="str">
        <f t="shared" si="130"/>
        <v>85</v>
      </c>
      <c r="G239" s="1" t="str">
        <f t="shared" si="118"/>
        <v>300</v>
      </c>
    </row>
    <row r="240" spans="1:7">
      <c r="A240" s="1">
        <v>239</v>
      </c>
      <c r="B240" s="1" t="str">
        <f t="shared" si="106"/>
        <v>桂花坪街道</v>
      </c>
      <c r="C240" s="1" t="str">
        <f t="shared" si="132"/>
        <v>新园社区</v>
      </c>
      <c r="D240" s="1" t="str">
        <f>"陈助安"</f>
        <v>陈助安</v>
      </c>
      <c r="E240" s="1" t="str">
        <f>"男"</f>
        <v>男</v>
      </c>
      <c r="F240" s="1" t="str">
        <f t="shared" si="131"/>
        <v>81</v>
      </c>
      <c r="G240" s="1" t="str">
        <f>"100"</f>
        <v>100</v>
      </c>
    </row>
    <row r="241" spans="1:7">
      <c r="A241" s="1">
        <v>240</v>
      </c>
      <c r="B241" s="1" t="str">
        <f t="shared" si="106"/>
        <v>桂花坪街道</v>
      </c>
      <c r="C241" s="1" t="str">
        <f>"九峰苑社区"</f>
        <v>九峰苑社区</v>
      </c>
      <c r="D241" s="1" t="str">
        <f>"高秀梅"</f>
        <v>高秀梅</v>
      </c>
      <c r="E241" s="1" t="str">
        <f t="shared" ref="E241:E244" si="133">"女"</f>
        <v>女</v>
      </c>
      <c r="F241" s="1" t="str">
        <f>"82"</f>
        <v>82</v>
      </c>
      <c r="G241" s="1" t="str">
        <f t="shared" ref="G241:G246" si="134">"300"</f>
        <v>300</v>
      </c>
    </row>
    <row r="242" spans="1:7">
      <c r="A242" s="1">
        <v>241</v>
      </c>
      <c r="B242" s="1" t="str">
        <f t="shared" si="106"/>
        <v>桂花坪街道</v>
      </c>
      <c r="C242" s="1" t="str">
        <f t="shared" si="132"/>
        <v>新园社区</v>
      </c>
      <c r="D242" s="1" t="str">
        <f>"杨莲美"</f>
        <v>杨莲美</v>
      </c>
      <c r="E242" s="1" t="str">
        <f t="shared" si="133"/>
        <v>女</v>
      </c>
      <c r="F242" s="1" t="str">
        <f>"81"</f>
        <v>81</v>
      </c>
      <c r="G242" s="1" t="str">
        <f t="shared" si="134"/>
        <v>300</v>
      </c>
    </row>
    <row r="243" spans="1:7">
      <c r="A243" s="1">
        <v>242</v>
      </c>
      <c r="B243" s="1" t="str">
        <f t="shared" si="106"/>
        <v>桂花坪街道</v>
      </c>
      <c r="C243" s="1" t="str">
        <f>"桂庄社区"</f>
        <v>桂庄社区</v>
      </c>
      <c r="D243" s="1" t="str">
        <f>"欧阳英"</f>
        <v>欧阳英</v>
      </c>
      <c r="E243" s="1" t="str">
        <f t="shared" si="133"/>
        <v>女</v>
      </c>
      <c r="F243" s="1" t="str">
        <f>"88"</f>
        <v>88</v>
      </c>
      <c r="G243" s="1" t="str">
        <f t="shared" si="134"/>
        <v>300</v>
      </c>
    </row>
    <row r="244" spans="1:7">
      <c r="A244" s="1">
        <v>243</v>
      </c>
      <c r="B244" s="1" t="str">
        <f t="shared" si="106"/>
        <v>桂花坪街道</v>
      </c>
      <c r="C244" s="1" t="str">
        <f>"新园社区"</f>
        <v>新园社区</v>
      </c>
      <c r="D244" s="1" t="str">
        <f>"李秀英"</f>
        <v>李秀英</v>
      </c>
      <c r="E244" s="1" t="str">
        <f t="shared" si="133"/>
        <v>女</v>
      </c>
      <c r="F244" s="1" t="str">
        <f>"82"</f>
        <v>82</v>
      </c>
      <c r="G244" s="1" t="str">
        <f t="shared" si="134"/>
        <v>300</v>
      </c>
    </row>
    <row r="245" spans="1:7">
      <c r="A245" s="1">
        <v>244</v>
      </c>
      <c r="B245" s="1" t="str">
        <f t="shared" si="106"/>
        <v>桂花坪街道</v>
      </c>
      <c r="C245" s="1" t="str">
        <f>"金桂社区"</f>
        <v>金桂社区</v>
      </c>
      <c r="D245" s="1" t="str">
        <f>"吴定益"</f>
        <v>吴定益</v>
      </c>
      <c r="E245" s="1" t="str">
        <f t="shared" ref="E245:E247" si="135">"男"</f>
        <v>男</v>
      </c>
      <c r="F245" s="1" t="str">
        <f>"81"</f>
        <v>81</v>
      </c>
      <c r="G245" s="1" t="str">
        <f t="shared" si="134"/>
        <v>300</v>
      </c>
    </row>
    <row r="246" spans="1:7">
      <c r="A246" s="1">
        <v>245</v>
      </c>
      <c r="B246" s="1" t="str">
        <f t="shared" si="106"/>
        <v>桂花坪街道</v>
      </c>
      <c r="C246" s="1" t="str">
        <f>"银桂苑社区"</f>
        <v>银桂苑社区</v>
      </c>
      <c r="D246" s="1" t="str">
        <f>"李太生"</f>
        <v>李太生</v>
      </c>
      <c r="E246" s="1" t="str">
        <f t="shared" si="135"/>
        <v>男</v>
      </c>
      <c r="F246" s="1" t="str">
        <f t="shared" ref="F246:F251" si="136">"83"</f>
        <v>83</v>
      </c>
      <c r="G246" s="1" t="str">
        <f t="shared" si="134"/>
        <v>300</v>
      </c>
    </row>
    <row r="247" spans="1:7">
      <c r="A247" s="1">
        <v>246</v>
      </c>
      <c r="B247" s="1" t="str">
        <f t="shared" si="106"/>
        <v>桂花坪街道</v>
      </c>
      <c r="C247" s="1" t="str">
        <f t="shared" ref="C247:C251" si="137">"九峰苑社区"</f>
        <v>九峰苑社区</v>
      </c>
      <c r="D247" s="1" t="str">
        <f>"陈庆华"</f>
        <v>陈庆华</v>
      </c>
      <c r="E247" s="1" t="str">
        <f t="shared" si="135"/>
        <v>男</v>
      </c>
      <c r="F247" s="1" t="str">
        <f>"93"</f>
        <v>93</v>
      </c>
      <c r="G247" s="1" t="str">
        <f>"600"</f>
        <v>600</v>
      </c>
    </row>
    <row r="248" spans="1:7">
      <c r="A248" s="1">
        <v>247</v>
      </c>
      <c r="B248" s="1" t="str">
        <f t="shared" si="106"/>
        <v>桂花坪街道</v>
      </c>
      <c r="C248" s="1" t="str">
        <f t="shared" si="137"/>
        <v>九峰苑社区</v>
      </c>
      <c r="D248" s="1" t="str">
        <f>"刘爱林"</f>
        <v>刘爱林</v>
      </c>
      <c r="E248" s="1" t="str">
        <f t="shared" ref="E248:E250" si="138">"女"</f>
        <v>女</v>
      </c>
      <c r="F248" s="1" t="str">
        <f>"88"</f>
        <v>88</v>
      </c>
      <c r="G248" s="1" t="str">
        <f t="shared" ref="G248:G254" si="139">"300"</f>
        <v>300</v>
      </c>
    </row>
    <row r="249" spans="1:7">
      <c r="A249" s="1">
        <v>248</v>
      </c>
      <c r="B249" s="1" t="str">
        <f t="shared" si="106"/>
        <v>桂花坪街道</v>
      </c>
      <c r="C249" s="1" t="str">
        <f>"丹桂社区"</f>
        <v>丹桂社区</v>
      </c>
      <c r="D249" s="1" t="str">
        <f>"何曼珍"</f>
        <v>何曼珍</v>
      </c>
      <c r="E249" s="1" t="str">
        <f t="shared" si="138"/>
        <v>女</v>
      </c>
      <c r="F249" s="1" t="str">
        <f t="shared" si="136"/>
        <v>83</v>
      </c>
      <c r="G249" s="1" t="str">
        <f t="shared" si="139"/>
        <v>300</v>
      </c>
    </row>
    <row r="250" spans="1:7">
      <c r="A250" s="1">
        <v>249</v>
      </c>
      <c r="B250" s="1" t="str">
        <f t="shared" si="106"/>
        <v>桂花坪街道</v>
      </c>
      <c r="C250" s="1" t="str">
        <f>"丹桂社区"</f>
        <v>丹桂社区</v>
      </c>
      <c r="D250" s="1" t="str">
        <f>"汪兆云"</f>
        <v>汪兆云</v>
      </c>
      <c r="E250" s="1" t="str">
        <f t="shared" si="138"/>
        <v>女</v>
      </c>
      <c r="F250" s="1" t="str">
        <f t="shared" ref="F250:F255" si="140">"82"</f>
        <v>82</v>
      </c>
      <c r="G250" s="1" t="str">
        <f t="shared" si="139"/>
        <v>300</v>
      </c>
    </row>
    <row r="251" spans="1:7">
      <c r="A251" s="1">
        <v>250</v>
      </c>
      <c r="B251" s="1" t="str">
        <f t="shared" si="106"/>
        <v>桂花坪街道</v>
      </c>
      <c r="C251" s="1" t="str">
        <f t="shared" si="137"/>
        <v>九峰苑社区</v>
      </c>
      <c r="D251" s="1" t="str">
        <f>"金钧安"</f>
        <v>金钧安</v>
      </c>
      <c r="E251" s="1" t="str">
        <f t="shared" ref="E251:E254" si="141">"男"</f>
        <v>男</v>
      </c>
      <c r="F251" s="1" t="str">
        <f t="shared" si="136"/>
        <v>83</v>
      </c>
      <c r="G251" s="1" t="str">
        <f t="shared" si="139"/>
        <v>300</v>
      </c>
    </row>
    <row r="252" spans="1:7">
      <c r="A252" s="1">
        <v>251</v>
      </c>
      <c r="B252" s="1" t="str">
        <f t="shared" si="106"/>
        <v>桂花坪街道</v>
      </c>
      <c r="C252" s="1" t="str">
        <f>"金桂社区"</f>
        <v>金桂社区</v>
      </c>
      <c r="D252" s="1" t="str">
        <f>"李正求"</f>
        <v>李正求</v>
      </c>
      <c r="E252" s="1" t="str">
        <f t="shared" si="141"/>
        <v>男</v>
      </c>
      <c r="F252" s="1" t="str">
        <f>"84"</f>
        <v>84</v>
      </c>
      <c r="G252" s="1" t="str">
        <f t="shared" si="139"/>
        <v>300</v>
      </c>
    </row>
    <row r="253" spans="1:7">
      <c r="A253" s="1">
        <v>252</v>
      </c>
      <c r="B253" s="1" t="str">
        <f t="shared" si="106"/>
        <v>桂花坪街道</v>
      </c>
      <c r="C253" s="1" t="str">
        <f>"新园社区"</f>
        <v>新园社区</v>
      </c>
      <c r="D253" s="1" t="str">
        <f>"陈诗孝"</f>
        <v>陈诗孝</v>
      </c>
      <c r="E253" s="1" t="str">
        <f t="shared" si="141"/>
        <v>男</v>
      </c>
      <c r="F253" s="1" t="str">
        <f>"83"</f>
        <v>83</v>
      </c>
      <c r="G253" s="1" t="str">
        <f t="shared" si="139"/>
        <v>300</v>
      </c>
    </row>
    <row r="254" spans="1:7">
      <c r="A254" s="1">
        <v>253</v>
      </c>
      <c r="B254" s="1" t="str">
        <f t="shared" si="106"/>
        <v>桂花坪街道</v>
      </c>
      <c r="C254" s="1" t="str">
        <f t="shared" ref="C254:C260" si="142">"九峰苑社区"</f>
        <v>九峰苑社区</v>
      </c>
      <c r="D254" s="1" t="str">
        <f>"李春润"</f>
        <v>李春润</v>
      </c>
      <c r="E254" s="1" t="str">
        <f t="shared" si="141"/>
        <v>男</v>
      </c>
      <c r="F254" s="1" t="str">
        <f t="shared" si="140"/>
        <v>82</v>
      </c>
      <c r="G254" s="1" t="str">
        <f t="shared" si="139"/>
        <v>300</v>
      </c>
    </row>
    <row r="255" spans="1:7">
      <c r="A255" s="1">
        <v>254</v>
      </c>
      <c r="B255" s="1" t="str">
        <f t="shared" si="106"/>
        <v>桂花坪街道</v>
      </c>
      <c r="C255" s="1" t="str">
        <f>"新园社区"</f>
        <v>新园社区</v>
      </c>
      <c r="D255" s="1" t="str">
        <f>"陈凤枝"</f>
        <v>陈凤枝</v>
      </c>
      <c r="E255" s="1" t="str">
        <f t="shared" ref="E255:E259" si="143">"女"</f>
        <v>女</v>
      </c>
      <c r="F255" s="1" t="str">
        <f t="shared" si="140"/>
        <v>82</v>
      </c>
      <c r="G255" s="1" t="str">
        <f>"200"</f>
        <v>200</v>
      </c>
    </row>
    <row r="256" spans="1:7">
      <c r="A256" s="1">
        <v>255</v>
      </c>
      <c r="B256" s="1" t="str">
        <f t="shared" si="106"/>
        <v>桂花坪街道</v>
      </c>
      <c r="C256" s="1" t="str">
        <f>"桂庄社区"</f>
        <v>桂庄社区</v>
      </c>
      <c r="D256" s="1" t="str">
        <f>"彭世杰"</f>
        <v>彭世杰</v>
      </c>
      <c r="E256" s="1" t="str">
        <f>"男"</f>
        <v>男</v>
      </c>
      <c r="F256" s="1" t="str">
        <f>"86"</f>
        <v>86</v>
      </c>
      <c r="G256" s="1" t="str">
        <f t="shared" ref="G256:G270" si="144">"300"</f>
        <v>300</v>
      </c>
    </row>
    <row r="257" spans="1:7">
      <c r="A257" s="1">
        <v>256</v>
      </c>
      <c r="B257" s="1" t="str">
        <f t="shared" si="106"/>
        <v>桂花坪街道</v>
      </c>
      <c r="C257" s="1" t="str">
        <f t="shared" si="142"/>
        <v>九峰苑社区</v>
      </c>
      <c r="D257" s="1" t="str">
        <f>"龙钗珍"</f>
        <v>龙钗珍</v>
      </c>
      <c r="E257" s="1" t="str">
        <f t="shared" si="143"/>
        <v>女</v>
      </c>
      <c r="F257" s="1" t="str">
        <f>"82"</f>
        <v>82</v>
      </c>
      <c r="G257" s="1" t="str">
        <f t="shared" si="144"/>
        <v>300</v>
      </c>
    </row>
    <row r="258" spans="1:7">
      <c r="A258" s="1">
        <v>257</v>
      </c>
      <c r="B258" s="1" t="str">
        <f t="shared" ref="B258:B307" si="145">"桂花坪街道"</f>
        <v>桂花坪街道</v>
      </c>
      <c r="C258" s="1" t="str">
        <f t="shared" ref="C258:C264" si="146">"银桂苑社区"</f>
        <v>银桂苑社区</v>
      </c>
      <c r="D258" s="1" t="str">
        <f>"周银华"</f>
        <v>周银华</v>
      </c>
      <c r="E258" s="1" t="str">
        <f t="shared" si="143"/>
        <v>女</v>
      </c>
      <c r="F258" s="1" t="str">
        <f>"84"</f>
        <v>84</v>
      </c>
      <c r="G258" s="1" t="str">
        <f t="shared" si="144"/>
        <v>300</v>
      </c>
    </row>
    <row r="259" spans="1:7">
      <c r="A259" s="1">
        <v>258</v>
      </c>
      <c r="B259" s="1" t="str">
        <f t="shared" si="145"/>
        <v>桂花坪街道</v>
      </c>
      <c r="C259" s="1" t="str">
        <f t="shared" si="142"/>
        <v>九峰苑社区</v>
      </c>
      <c r="D259" s="1" t="str">
        <f>"潘如兰"</f>
        <v>潘如兰</v>
      </c>
      <c r="E259" s="1" t="str">
        <f t="shared" si="143"/>
        <v>女</v>
      </c>
      <c r="F259" s="1" t="str">
        <f>"85"</f>
        <v>85</v>
      </c>
      <c r="G259" s="1" t="str">
        <f t="shared" si="144"/>
        <v>300</v>
      </c>
    </row>
    <row r="260" spans="1:7">
      <c r="A260" s="1">
        <v>259</v>
      </c>
      <c r="B260" s="1" t="str">
        <f t="shared" si="145"/>
        <v>桂花坪街道</v>
      </c>
      <c r="C260" s="1" t="str">
        <f t="shared" si="142"/>
        <v>九峰苑社区</v>
      </c>
      <c r="D260" s="1" t="str">
        <f>"谭志成"</f>
        <v>谭志成</v>
      </c>
      <c r="E260" s="1" t="str">
        <f>"男"</f>
        <v>男</v>
      </c>
      <c r="F260" s="1" t="str">
        <f>"82"</f>
        <v>82</v>
      </c>
      <c r="G260" s="1" t="str">
        <f t="shared" si="144"/>
        <v>300</v>
      </c>
    </row>
    <row r="261" spans="1:7">
      <c r="A261" s="1">
        <v>260</v>
      </c>
      <c r="B261" s="1" t="str">
        <f t="shared" si="145"/>
        <v>桂花坪街道</v>
      </c>
      <c r="C261" s="1" t="str">
        <f>"金桂社区"</f>
        <v>金桂社区</v>
      </c>
      <c r="D261" s="1" t="str">
        <f>"李淑元"</f>
        <v>李淑元</v>
      </c>
      <c r="E261" s="1" t="str">
        <f t="shared" ref="E261:E264" si="147">"女"</f>
        <v>女</v>
      </c>
      <c r="F261" s="1" t="str">
        <f>"81"</f>
        <v>81</v>
      </c>
      <c r="G261" s="1" t="str">
        <f t="shared" si="144"/>
        <v>300</v>
      </c>
    </row>
    <row r="262" spans="1:7">
      <c r="A262" s="1">
        <v>261</v>
      </c>
      <c r="B262" s="1" t="str">
        <f t="shared" si="145"/>
        <v>桂花坪街道</v>
      </c>
      <c r="C262" s="1" t="str">
        <f t="shared" si="146"/>
        <v>银桂苑社区</v>
      </c>
      <c r="D262" s="1" t="str">
        <f>"李瑞英"</f>
        <v>李瑞英</v>
      </c>
      <c r="E262" s="1" t="str">
        <f t="shared" si="147"/>
        <v>女</v>
      </c>
      <c r="F262" s="1" t="str">
        <f>"84"</f>
        <v>84</v>
      </c>
      <c r="G262" s="1" t="str">
        <f t="shared" si="144"/>
        <v>300</v>
      </c>
    </row>
    <row r="263" spans="1:7">
      <c r="A263" s="1">
        <v>262</v>
      </c>
      <c r="B263" s="1" t="str">
        <f t="shared" si="145"/>
        <v>桂花坪街道</v>
      </c>
      <c r="C263" s="1" t="str">
        <f t="shared" si="146"/>
        <v>银桂苑社区</v>
      </c>
      <c r="D263" s="1" t="str">
        <f>"瞿子恕"</f>
        <v>瞿子恕</v>
      </c>
      <c r="E263" s="1" t="str">
        <f t="shared" si="147"/>
        <v>女</v>
      </c>
      <c r="F263" s="1" t="str">
        <f>"82"</f>
        <v>82</v>
      </c>
      <c r="G263" s="1" t="str">
        <f t="shared" si="144"/>
        <v>300</v>
      </c>
    </row>
    <row r="264" spans="1:7">
      <c r="A264" s="1">
        <v>263</v>
      </c>
      <c r="B264" s="1" t="str">
        <f t="shared" si="145"/>
        <v>桂花坪街道</v>
      </c>
      <c r="C264" s="1" t="str">
        <f t="shared" si="146"/>
        <v>银桂苑社区</v>
      </c>
      <c r="D264" s="1" t="str">
        <f>"李福贤"</f>
        <v>李福贤</v>
      </c>
      <c r="E264" s="1" t="str">
        <f t="shared" si="147"/>
        <v>女</v>
      </c>
      <c r="F264" s="1" t="str">
        <f>"80"</f>
        <v>80</v>
      </c>
      <c r="G264" s="1" t="str">
        <f t="shared" si="144"/>
        <v>300</v>
      </c>
    </row>
    <row r="265" spans="1:7">
      <c r="A265" s="1">
        <v>264</v>
      </c>
      <c r="B265" s="1" t="str">
        <f t="shared" si="145"/>
        <v>桂花坪街道</v>
      </c>
      <c r="C265" s="1" t="str">
        <f>"金桂社区"</f>
        <v>金桂社区</v>
      </c>
      <c r="D265" s="1" t="str">
        <f>"张名正"</f>
        <v>张名正</v>
      </c>
      <c r="E265" s="1" t="str">
        <f t="shared" ref="E265:E267" si="148">"男"</f>
        <v>男</v>
      </c>
      <c r="F265" s="1" t="str">
        <f>"84"</f>
        <v>84</v>
      </c>
      <c r="G265" s="1" t="str">
        <f t="shared" si="144"/>
        <v>300</v>
      </c>
    </row>
    <row r="266" spans="1:7">
      <c r="A266" s="1">
        <v>265</v>
      </c>
      <c r="B266" s="1" t="str">
        <f t="shared" si="145"/>
        <v>桂花坪街道</v>
      </c>
      <c r="C266" s="1" t="str">
        <f t="shared" ref="C266:C271" si="149">"九峰苑社区"</f>
        <v>九峰苑社区</v>
      </c>
      <c r="D266" s="1" t="str">
        <f>"杨春海"</f>
        <v>杨春海</v>
      </c>
      <c r="E266" s="1" t="str">
        <f t="shared" si="148"/>
        <v>男</v>
      </c>
      <c r="F266" s="1" t="str">
        <f>"83"</f>
        <v>83</v>
      </c>
      <c r="G266" s="1" t="str">
        <f t="shared" si="144"/>
        <v>300</v>
      </c>
    </row>
    <row r="267" spans="1:7">
      <c r="A267" s="1">
        <v>266</v>
      </c>
      <c r="B267" s="1" t="str">
        <f t="shared" si="145"/>
        <v>桂花坪街道</v>
      </c>
      <c r="C267" s="1" t="str">
        <f t="shared" si="149"/>
        <v>九峰苑社区</v>
      </c>
      <c r="D267" s="1" t="str">
        <f>"杨灼章"</f>
        <v>杨灼章</v>
      </c>
      <c r="E267" s="1" t="str">
        <f t="shared" si="148"/>
        <v>男</v>
      </c>
      <c r="F267" s="1" t="str">
        <f>"82"</f>
        <v>82</v>
      </c>
      <c r="G267" s="1" t="str">
        <f t="shared" si="144"/>
        <v>300</v>
      </c>
    </row>
    <row r="268" spans="1:7">
      <c r="A268" s="1">
        <v>267</v>
      </c>
      <c r="B268" s="1" t="str">
        <f t="shared" si="145"/>
        <v>桂花坪街道</v>
      </c>
      <c r="C268" s="1" t="str">
        <f>"丹桂社区"</f>
        <v>丹桂社区</v>
      </c>
      <c r="D268" s="1" t="str">
        <f>"张云仙"</f>
        <v>张云仙</v>
      </c>
      <c r="E268" s="1" t="str">
        <f t="shared" ref="E268:E271" si="150">"女"</f>
        <v>女</v>
      </c>
      <c r="F268" s="1" t="str">
        <f t="shared" ref="F268:F272" si="151">"80"</f>
        <v>80</v>
      </c>
      <c r="G268" s="1" t="str">
        <f t="shared" si="144"/>
        <v>300</v>
      </c>
    </row>
    <row r="269" spans="1:7">
      <c r="A269" s="1">
        <v>268</v>
      </c>
      <c r="B269" s="1" t="str">
        <f t="shared" si="145"/>
        <v>桂花坪街道</v>
      </c>
      <c r="C269" s="1" t="str">
        <f>"桂庄社区"</f>
        <v>桂庄社区</v>
      </c>
      <c r="D269" s="1" t="str">
        <f>"曾昭斌"</f>
        <v>曾昭斌</v>
      </c>
      <c r="E269" s="1" t="str">
        <f>"男"</f>
        <v>男</v>
      </c>
      <c r="F269" s="1" t="str">
        <f>"82"</f>
        <v>82</v>
      </c>
      <c r="G269" s="1" t="str">
        <f t="shared" si="144"/>
        <v>300</v>
      </c>
    </row>
    <row r="270" spans="1:7">
      <c r="A270" s="1">
        <v>269</v>
      </c>
      <c r="B270" s="1" t="str">
        <f t="shared" si="145"/>
        <v>桂花坪街道</v>
      </c>
      <c r="C270" s="1" t="str">
        <f t="shared" si="149"/>
        <v>九峰苑社区</v>
      </c>
      <c r="D270" s="1" t="str">
        <f>"陈容清"</f>
        <v>陈容清</v>
      </c>
      <c r="E270" s="1" t="str">
        <f t="shared" si="150"/>
        <v>女</v>
      </c>
      <c r="F270" s="1" t="str">
        <f t="shared" si="151"/>
        <v>80</v>
      </c>
      <c r="G270" s="1" t="str">
        <f t="shared" si="144"/>
        <v>300</v>
      </c>
    </row>
    <row r="271" spans="1:7">
      <c r="A271" s="1">
        <v>270</v>
      </c>
      <c r="B271" s="1" t="str">
        <f t="shared" si="145"/>
        <v>桂花坪街道</v>
      </c>
      <c r="C271" s="1" t="str">
        <f t="shared" si="149"/>
        <v>九峰苑社区</v>
      </c>
      <c r="D271" s="1" t="str">
        <f>"贺元秀"</f>
        <v>贺元秀</v>
      </c>
      <c r="E271" s="1" t="str">
        <f t="shared" si="150"/>
        <v>女</v>
      </c>
      <c r="F271" s="1" t="str">
        <f t="shared" si="151"/>
        <v>80</v>
      </c>
      <c r="G271" s="1" t="str">
        <f>"100"</f>
        <v>100</v>
      </c>
    </row>
    <row r="272" spans="1:7">
      <c r="A272" s="1">
        <v>271</v>
      </c>
      <c r="B272" s="1" t="str">
        <f t="shared" si="145"/>
        <v>桂花坪街道</v>
      </c>
      <c r="C272" s="1" t="str">
        <f>"金桂社区"</f>
        <v>金桂社区</v>
      </c>
      <c r="D272" s="1" t="str">
        <f>"张德明"</f>
        <v>张德明</v>
      </c>
      <c r="E272" s="1" t="str">
        <f>"男"</f>
        <v>男</v>
      </c>
      <c r="F272" s="1" t="str">
        <f t="shared" si="151"/>
        <v>80</v>
      </c>
      <c r="G272" s="1" t="str">
        <f t="shared" ref="G272:G274" si="152">"300"</f>
        <v>300</v>
      </c>
    </row>
    <row r="273" spans="1:7">
      <c r="A273" s="1">
        <v>272</v>
      </c>
      <c r="B273" s="1" t="str">
        <f t="shared" si="145"/>
        <v>桂花坪街道</v>
      </c>
      <c r="C273" s="1" t="str">
        <f>"金桂社区"</f>
        <v>金桂社区</v>
      </c>
      <c r="D273" s="1" t="str">
        <f>"张淑凡"</f>
        <v>张淑凡</v>
      </c>
      <c r="E273" s="1" t="str">
        <f t="shared" ref="E273:E276" si="153">"女"</f>
        <v>女</v>
      </c>
      <c r="F273" s="1" t="str">
        <f>"82"</f>
        <v>82</v>
      </c>
      <c r="G273" s="1" t="str">
        <f t="shared" si="152"/>
        <v>300</v>
      </c>
    </row>
    <row r="274" spans="1:7">
      <c r="A274" s="1">
        <v>273</v>
      </c>
      <c r="B274" s="1" t="str">
        <f t="shared" si="145"/>
        <v>桂花坪街道</v>
      </c>
      <c r="C274" s="1" t="str">
        <f>"新园社区"</f>
        <v>新园社区</v>
      </c>
      <c r="D274" s="1" t="str">
        <f>"符淑霞"</f>
        <v>符淑霞</v>
      </c>
      <c r="E274" s="1" t="str">
        <f t="shared" si="153"/>
        <v>女</v>
      </c>
      <c r="F274" s="1" t="str">
        <f t="shared" ref="F274:F278" si="154">"80"</f>
        <v>80</v>
      </c>
      <c r="G274" s="1" t="str">
        <f t="shared" si="152"/>
        <v>300</v>
      </c>
    </row>
    <row r="275" spans="1:7">
      <c r="A275" s="1">
        <v>274</v>
      </c>
      <c r="B275" s="1" t="str">
        <f t="shared" si="145"/>
        <v>桂花坪街道</v>
      </c>
      <c r="C275" s="1" t="str">
        <f t="shared" ref="C275:C278" si="155">"九峰苑社区"</f>
        <v>九峰苑社区</v>
      </c>
      <c r="D275" s="1" t="str">
        <f>"曹荻琴"</f>
        <v>曹荻琴</v>
      </c>
      <c r="E275" s="1" t="str">
        <f t="shared" si="153"/>
        <v>女</v>
      </c>
      <c r="F275" s="1" t="str">
        <f>"91"</f>
        <v>91</v>
      </c>
      <c r="G275" s="1" t="str">
        <f>"600"</f>
        <v>600</v>
      </c>
    </row>
    <row r="276" spans="1:7">
      <c r="A276" s="1">
        <v>275</v>
      </c>
      <c r="B276" s="1" t="str">
        <f t="shared" si="145"/>
        <v>桂花坪街道</v>
      </c>
      <c r="C276" s="1" t="str">
        <f>"桂庄社区"</f>
        <v>桂庄社区</v>
      </c>
      <c r="D276" s="1" t="str">
        <f>"李秀年"</f>
        <v>李秀年</v>
      </c>
      <c r="E276" s="1" t="str">
        <f t="shared" si="153"/>
        <v>女</v>
      </c>
      <c r="F276" s="1" t="str">
        <f t="shared" si="154"/>
        <v>80</v>
      </c>
      <c r="G276" s="1" t="str">
        <f t="shared" ref="G276:G278" si="156">"300"</f>
        <v>300</v>
      </c>
    </row>
    <row r="277" spans="1:7">
      <c r="A277" s="1">
        <v>276</v>
      </c>
      <c r="B277" s="1" t="str">
        <f t="shared" si="145"/>
        <v>桂花坪街道</v>
      </c>
      <c r="C277" s="1" t="str">
        <f t="shared" si="155"/>
        <v>九峰苑社区</v>
      </c>
      <c r="D277" s="1" t="str">
        <f>"叶龙泉"</f>
        <v>叶龙泉</v>
      </c>
      <c r="E277" s="1" t="str">
        <f t="shared" ref="E277:E282" si="157">"男"</f>
        <v>男</v>
      </c>
      <c r="F277" s="1" t="str">
        <f>"82"</f>
        <v>82</v>
      </c>
      <c r="G277" s="1" t="str">
        <f t="shared" si="156"/>
        <v>300</v>
      </c>
    </row>
    <row r="278" spans="1:7">
      <c r="A278" s="1">
        <v>277</v>
      </c>
      <c r="B278" s="1" t="str">
        <f t="shared" si="145"/>
        <v>桂花坪街道</v>
      </c>
      <c r="C278" s="1" t="str">
        <f t="shared" si="155"/>
        <v>九峰苑社区</v>
      </c>
      <c r="D278" s="1" t="str">
        <f>"李玉财"</f>
        <v>李玉财</v>
      </c>
      <c r="E278" s="1" t="str">
        <f t="shared" si="157"/>
        <v>男</v>
      </c>
      <c r="F278" s="1" t="str">
        <f t="shared" si="154"/>
        <v>80</v>
      </c>
      <c r="G278" s="1" t="str">
        <f t="shared" si="156"/>
        <v>300</v>
      </c>
    </row>
    <row r="279" spans="1:7">
      <c r="A279" s="1">
        <v>278</v>
      </c>
      <c r="B279" s="1" t="str">
        <f t="shared" si="145"/>
        <v>桂花坪街道</v>
      </c>
      <c r="C279" s="1" t="str">
        <f>"桂庄社区"</f>
        <v>桂庄社区</v>
      </c>
      <c r="D279" s="1" t="str">
        <f>"唐昭贤"</f>
        <v>唐昭贤</v>
      </c>
      <c r="E279" s="1" t="str">
        <f t="shared" ref="E279:E281" si="158">"女"</f>
        <v>女</v>
      </c>
      <c r="F279" s="1" t="str">
        <f>"86"</f>
        <v>86</v>
      </c>
      <c r="G279" s="1" t="str">
        <f>"100"</f>
        <v>100</v>
      </c>
    </row>
    <row r="280" spans="1:7">
      <c r="A280" s="1">
        <v>279</v>
      </c>
      <c r="B280" s="1" t="str">
        <f t="shared" si="145"/>
        <v>桂花坪街道</v>
      </c>
      <c r="C280" s="1" t="str">
        <f t="shared" ref="C280:C285" si="159">"金桂社区"</f>
        <v>金桂社区</v>
      </c>
      <c r="D280" s="1" t="str">
        <f>"吴顺华"</f>
        <v>吴顺华</v>
      </c>
      <c r="E280" s="1" t="str">
        <f t="shared" si="158"/>
        <v>女</v>
      </c>
      <c r="F280" s="1" t="str">
        <f t="shared" ref="F280:F282" si="160">"80"</f>
        <v>80</v>
      </c>
      <c r="G280" s="1" t="str">
        <f t="shared" ref="G280:G289" si="161">"300"</f>
        <v>300</v>
      </c>
    </row>
    <row r="281" spans="1:7">
      <c r="A281" s="1">
        <v>280</v>
      </c>
      <c r="B281" s="1" t="str">
        <f t="shared" si="145"/>
        <v>桂花坪街道</v>
      </c>
      <c r="C281" s="1" t="str">
        <f>"银桂苑社区"</f>
        <v>银桂苑社区</v>
      </c>
      <c r="D281" s="1" t="str">
        <f>"李秀桃"</f>
        <v>李秀桃</v>
      </c>
      <c r="E281" s="1" t="str">
        <f t="shared" si="158"/>
        <v>女</v>
      </c>
      <c r="F281" s="1" t="str">
        <f t="shared" si="160"/>
        <v>80</v>
      </c>
      <c r="G281" s="1" t="str">
        <f t="shared" si="161"/>
        <v>300</v>
      </c>
    </row>
    <row r="282" spans="1:7">
      <c r="A282" s="1">
        <v>281</v>
      </c>
      <c r="B282" s="1" t="str">
        <f t="shared" si="145"/>
        <v>桂花坪街道</v>
      </c>
      <c r="C282" s="1" t="str">
        <f t="shared" si="159"/>
        <v>金桂社区</v>
      </c>
      <c r="D282" s="1" t="str">
        <f>"邹长贵"</f>
        <v>邹长贵</v>
      </c>
      <c r="E282" s="1" t="str">
        <f t="shared" si="157"/>
        <v>男</v>
      </c>
      <c r="F282" s="1" t="str">
        <f t="shared" si="160"/>
        <v>80</v>
      </c>
      <c r="G282" s="1" t="str">
        <f t="shared" si="161"/>
        <v>300</v>
      </c>
    </row>
    <row r="283" spans="1:7">
      <c r="A283" s="1">
        <v>282</v>
      </c>
      <c r="B283" s="1" t="str">
        <f t="shared" si="145"/>
        <v>桂花坪街道</v>
      </c>
      <c r="C283" s="1" t="str">
        <f>"桂庄社区"</f>
        <v>桂庄社区</v>
      </c>
      <c r="D283" s="1" t="str">
        <f>"徐琼英"</f>
        <v>徐琼英</v>
      </c>
      <c r="E283" s="1" t="str">
        <f t="shared" ref="E283:E286" si="162">"女"</f>
        <v>女</v>
      </c>
      <c r="F283" s="1" t="str">
        <f>"81"</f>
        <v>81</v>
      </c>
      <c r="G283" s="1" t="str">
        <f t="shared" si="161"/>
        <v>300</v>
      </c>
    </row>
    <row r="284" spans="1:7">
      <c r="A284" s="1">
        <v>283</v>
      </c>
      <c r="B284" s="1" t="str">
        <f t="shared" si="145"/>
        <v>桂花坪街道</v>
      </c>
      <c r="C284" s="1" t="str">
        <f t="shared" ref="C284:C287" si="163">"新园社区"</f>
        <v>新园社区</v>
      </c>
      <c r="D284" s="1" t="str">
        <f>"李珍娥"</f>
        <v>李珍娥</v>
      </c>
      <c r="E284" s="1" t="str">
        <f t="shared" si="162"/>
        <v>女</v>
      </c>
      <c r="F284" s="1" t="str">
        <f>"83"</f>
        <v>83</v>
      </c>
      <c r="G284" s="1" t="str">
        <f t="shared" si="161"/>
        <v>300</v>
      </c>
    </row>
    <row r="285" spans="1:7">
      <c r="A285" s="1">
        <v>284</v>
      </c>
      <c r="B285" s="1" t="str">
        <f t="shared" si="145"/>
        <v>桂花坪街道</v>
      </c>
      <c r="C285" s="1" t="str">
        <f t="shared" si="159"/>
        <v>金桂社区</v>
      </c>
      <c r="D285" s="1" t="str">
        <f>"瞿国华"</f>
        <v>瞿国华</v>
      </c>
      <c r="E285" s="1" t="str">
        <f t="shared" ref="E285:E291" si="164">"男"</f>
        <v>男</v>
      </c>
      <c r="F285" s="1" t="str">
        <f>"81"</f>
        <v>81</v>
      </c>
      <c r="G285" s="1" t="str">
        <f t="shared" si="161"/>
        <v>300</v>
      </c>
    </row>
    <row r="286" spans="1:7">
      <c r="A286" s="1">
        <v>285</v>
      </c>
      <c r="B286" s="1" t="str">
        <f t="shared" si="145"/>
        <v>桂花坪街道</v>
      </c>
      <c r="C286" s="1" t="str">
        <f t="shared" si="163"/>
        <v>新园社区</v>
      </c>
      <c r="D286" s="1" t="str">
        <f>"谭淑媛"</f>
        <v>谭淑媛</v>
      </c>
      <c r="E286" s="1" t="str">
        <f t="shared" si="162"/>
        <v>女</v>
      </c>
      <c r="F286" s="1" t="str">
        <f>"82"</f>
        <v>82</v>
      </c>
      <c r="G286" s="1" t="str">
        <f t="shared" si="161"/>
        <v>300</v>
      </c>
    </row>
    <row r="287" spans="1:7">
      <c r="A287" s="1">
        <v>286</v>
      </c>
      <c r="B287" s="1" t="str">
        <f t="shared" si="145"/>
        <v>桂花坪街道</v>
      </c>
      <c r="C287" s="1" t="str">
        <f t="shared" si="163"/>
        <v>新园社区</v>
      </c>
      <c r="D287" s="1" t="str">
        <f>"王德明"</f>
        <v>王德明</v>
      </c>
      <c r="E287" s="1" t="str">
        <f t="shared" si="164"/>
        <v>男</v>
      </c>
      <c r="F287" s="1" t="str">
        <f>"84"</f>
        <v>84</v>
      </c>
      <c r="G287" s="1" t="str">
        <f t="shared" si="161"/>
        <v>300</v>
      </c>
    </row>
    <row r="288" spans="1:7">
      <c r="A288" s="1">
        <v>287</v>
      </c>
      <c r="B288" s="1" t="str">
        <f t="shared" si="145"/>
        <v>桂花坪街道</v>
      </c>
      <c r="C288" s="1" t="str">
        <f>"金桂社区"</f>
        <v>金桂社区</v>
      </c>
      <c r="D288" s="1" t="str">
        <f>"王静坤"</f>
        <v>王静坤</v>
      </c>
      <c r="E288" s="1" t="str">
        <f>"女"</f>
        <v>女</v>
      </c>
      <c r="F288" s="1" t="str">
        <f>"82"</f>
        <v>82</v>
      </c>
      <c r="G288" s="1" t="str">
        <f t="shared" si="161"/>
        <v>300</v>
      </c>
    </row>
    <row r="289" spans="1:7">
      <c r="A289" s="1">
        <v>288</v>
      </c>
      <c r="B289" s="1" t="str">
        <f t="shared" si="145"/>
        <v>桂花坪街道</v>
      </c>
      <c r="C289" s="1" t="str">
        <f>"桂庄社区"</f>
        <v>桂庄社区</v>
      </c>
      <c r="D289" s="1" t="str">
        <f>"曹昆明"</f>
        <v>曹昆明</v>
      </c>
      <c r="E289" s="1" t="str">
        <f t="shared" si="164"/>
        <v>男</v>
      </c>
      <c r="F289" s="1" t="str">
        <f>"86"</f>
        <v>86</v>
      </c>
      <c r="G289" s="1" t="str">
        <f t="shared" si="161"/>
        <v>300</v>
      </c>
    </row>
    <row r="290" spans="1:7">
      <c r="A290" s="1">
        <v>289</v>
      </c>
      <c r="B290" s="1" t="str">
        <f t="shared" si="145"/>
        <v>桂花坪街道</v>
      </c>
      <c r="C290" s="1" t="str">
        <f>"九峰苑社区"</f>
        <v>九峰苑社区</v>
      </c>
      <c r="D290" s="1" t="str">
        <f>"杨海林"</f>
        <v>杨海林</v>
      </c>
      <c r="E290" s="1" t="str">
        <f t="shared" si="164"/>
        <v>男</v>
      </c>
      <c r="F290" s="1" t="str">
        <f t="shared" ref="F290:F293" si="165">"80"</f>
        <v>80</v>
      </c>
      <c r="G290" s="1" t="str">
        <f>"100"</f>
        <v>100</v>
      </c>
    </row>
    <row r="291" spans="1:7">
      <c r="A291" s="1">
        <v>290</v>
      </c>
      <c r="B291" s="1" t="str">
        <f t="shared" si="145"/>
        <v>桂花坪街道</v>
      </c>
      <c r="C291" s="1" t="str">
        <f>"银桂苑社区"</f>
        <v>银桂苑社区</v>
      </c>
      <c r="D291" s="1" t="str">
        <f>"胡大文"</f>
        <v>胡大文</v>
      </c>
      <c r="E291" s="1" t="str">
        <f t="shared" si="164"/>
        <v>男</v>
      </c>
      <c r="F291" s="1" t="str">
        <f t="shared" si="165"/>
        <v>80</v>
      </c>
      <c r="G291" s="1" t="str">
        <f t="shared" ref="G291:G301" si="166">"300"</f>
        <v>300</v>
      </c>
    </row>
    <row r="292" spans="1:7">
      <c r="A292" s="1">
        <v>291</v>
      </c>
      <c r="B292" s="1" t="str">
        <f t="shared" si="145"/>
        <v>桂花坪街道</v>
      </c>
      <c r="C292" s="1" t="str">
        <f>"九峰苑社区"</f>
        <v>九峰苑社区</v>
      </c>
      <c r="D292" s="1" t="str">
        <f>"苏金云"</f>
        <v>苏金云</v>
      </c>
      <c r="E292" s="1" t="str">
        <f t="shared" ref="E292:E295" si="167">"女"</f>
        <v>女</v>
      </c>
      <c r="F292" s="1" t="str">
        <f t="shared" si="165"/>
        <v>80</v>
      </c>
      <c r="G292" s="1" t="str">
        <f t="shared" si="166"/>
        <v>300</v>
      </c>
    </row>
    <row r="293" spans="1:7">
      <c r="A293" s="1">
        <v>292</v>
      </c>
      <c r="B293" s="1" t="str">
        <f t="shared" si="145"/>
        <v>桂花坪街道</v>
      </c>
      <c r="C293" s="1" t="str">
        <f>"桂庄社区"</f>
        <v>桂庄社区</v>
      </c>
      <c r="D293" s="1" t="str">
        <f>"丰建迎"</f>
        <v>丰建迎</v>
      </c>
      <c r="E293" s="1" t="str">
        <f t="shared" ref="E293:E299" si="168">"男"</f>
        <v>男</v>
      </c>
      <c r="F293" s="1" t="str">
        <f t="shared" si="165"/>
        <v>80</v>
      </c>
      <c r="G293" s="1" t="str">
        <f>"100"</f>
        <v>100</v>
      </c>
    </row>
    <row r="294" spans="1:7">
      <c r="A294" s="1">
        <v>293</v>
      </c>
      <c r="B294" s="1" t="str">
        <f t="shared" si="145"/>
        <v>桂花坪街道</v>
      </c>
      <c r="C294" s="1" t="str">
        <f>"丹桂社区"</f>
        <v>丹桂社区</v>
      </c>
      <c r="D294" s="1" t="str">
        <f>"王梅香"</f>
        <v>王梅香</v>
      </c>
      <c r="E294" s="1" t="str">
        <f t="shared" si="167"/>
        <v>女</v>
      </c>
      <c r="F294" s="1" t="str">
        <f>"83"</f>
        <v>83</v>
      </c>
      <c r="G294" s="1" t="str">
        <f t="shared" si="166"/>
        <v>300</v>
      </c>
    </row>
    <row r="295" spans="1:7">
      <c r="A295" s="1">
        <v>294</v>
      </c>
      <c r="B295" s="1" t="str">
        <f t="shared" si="145"/>
        <v>桂花坪街道</v>
      </c>
      <c r="C295" s="1" t="str">
        <f>"丹桂社区"</f>
        <v>丹桂社区</v>
      </c>
      <c r="D295" s="1" t="str">
        <f>"肖雪瑞"</f>
        <v>肖雪瑞</v>
      </c>
      <c r="E295" s="1" t="str">
        <f t="shared" si="167"/>
        <v>女</v>
      </c>
      <c r="F295" s="1" t="str">
        <f>"81"</f>
        <v>81</v>
      </c>
      <c r="G295" s="1" t="str">
        <f t="shared" si="166"/>
        <v>300</v>
      </c>
    </row>
    <row r="296" spans="1:7">
      <c r="A296" s="1">
        <v>295</v>
      </c>
      <c r="B296" s="1" t="str">
        <f t="shared" si="145"/>
        <v>桂花坪街道</v>
      </c>
      <c r="C296" s="1" t="str">
        <f t="shared" ref="C296:C299" si="169">"新园社区"</f>
        <v>新园社区</v>
      </c>
      <c r="D296" s="1" t="str">
        <f>"胡虔州"</f>
        <v>胡虔州</v>
      </c>
      <c r="E296" s="1" t="str">
        <f t="shared" si="168"/>
        <v>男</v>
      </c>
      <c r="F296" s="1" t="str">
        <f>"82"</f>
        <v>82</v>
      </c>
      <c r="G296" s="1" t="str">
        <f t="shared" si="166"/>
        <v>300</v>
      </c>
    </row>
    <row r="297" spans="1:7">
      <c r="A297" s="1">
        <v>296</v>
      </c>
      <c r="B297" s="1" t="str">
        <f t="shared" si="145"/>
        <v>桂花坪街道</v>
      </c>
      <c r="C297" s="1" t="str">
        <f>"九峰苑社区"</f>
        <v>九峰苑社区</v>
      </c>
      <c r="D297" s="1" t="str">
        <f>"杨美华"</f>
        <v>杨美华</v>
      </c>
      <c r="E297" s="1" t="str">
        <f t="shared" ref="E297:E305" si="170">"女"</f>
        <v>女</v>
      </c>
      <c r="F297" s="1" t="str">
        <f>"84"</f>
        <v>84</v>
      </c>
      <c r="G297" s="1" t="str">
        <f t="shared" si="166"/>
        <v>300</v>
      </c>
    </row>
    <row r="298" spans="1:7">
      <c r="A298" s="1">
        <v>297</v>
      </c>
      <c r="B298" s="1" t="str">
        <f t="shared" si="145"/>
        <v>桂花坪街道</v>
      </c>
      <c r="C298" s="1" t="str">
        <f t="shared" si="169"/>
        <v>新园社区</v>
      </c>
      <c r="D298" s="1" t="str">
        <f>"杨良高"</f>
        <v>杨良高</v>
      </c>
      <c r="E298" s="1" t="str">
        <f t="shared" si="168"/>
        <v>男</v>
      </c>
      <c r="F298" s="1" t="str">
        <f t="shared" ref="F298:F303" si="171">"80"</f>
        <v>80</v>
      </c>
      <c r="G298" s="1" t="str">
        <f t="shared" si="166"/>
        <v>300</v>
      </c>
    </row>
    <row r="299" spans="1:7">
      <c r="A299" s="1">
        <v>298</v>
      </c>
      <c r="B299" s="1" t="str">
        <f t="shared" si="145"/>
        <v>桂花坪街道</v>
      </c>
      <c r="C299" s="1" t="str">
        <f t="shared" si="169"/>
        <v>新园社区</v>
      </c>
      <c r="D299" s="1" t="str">
        <f>"彭海翔"</f>
        <v>彭海翔</v>
      </c>
      <c r="E299" s="1" t="str">
        <f t="shared" si="168"/>
        <v>男</v>
      </c>
      <c r="F299" s="1" t="str">
        <f t="shared" si="171"/>
        <v>80</v>
      </c>
      <c r="G299" s="1" t="str">
        <f t="shared" si="166"/>
        <v>300</v>
      </c>
    </row>
    <row r="300" spans="1:7">
      <c r="A300" s="1">
        <v>299</v>
      </c>
      <c r="B300" s="1" t="str">
        <f t="shared" si="145"/>
        <v>桂花坪街道</v>
      </c>
      <c r="C300" s="1" t="str">
        <f>"丹桂社区"</f>
        <v>丹桂社区</v>
      </c>
      <c r="D300" s="1" t="str">
        <f>"唐良菊"</f>
        <v>唐良菊</v>
      </c>
      <c r="E300" s="1" t="str">
        <f t="shared" si="170"/>
        <v>女</v>
      </c>
      <c r="F300" s="1" t="str">
        <f>"85"</f>
        <v>85</v>
      </c>
      <c r="G300" s="1" t="str">
        <f t="shared" si="166"/>
        <v>300</v>
      </c>
    </row>
    <row r="301" spans="1:7">
      <c r="A301" s="1">
        <v>300</v>
      </c>
      <c r="B301" s="1" t="str">
        <f t="shared" si="145"/>
        <v>桂花坪街道</v>
      </c>
      <c r="C301" s="1" t="str">
        <f t="shared" ref="C301:C306" si="172">"新园社区"</f>
        <v>新园社区</v>
      </c>
      <c r="D301" s="1" t="str">
        <f>"董银朵"</f>
        <v>董银朵</v>
      </c>
      <c r="E301" s="1" t="str">
        <f t="shared" si="170"/>
        <v>女</v>
      </c>
      <c r="F301" s="1" t="str">
        <f>"87"</f>
        <v>87</v>
      </c>
      <c r="G301" s="1" t="str">
        <f t="shared" si="166"/>
        <v>300</v>
      </c>
    </row>
    <row r="302" spans="1:7">
      <c r="A302" s="1">
        <v>301</v>
      </c>
      <c r="B302" s="1" t="str">
        <f t="shared" si="145"/>
        <v>桂花坪街道</v>
      </c>
      <c r="C302" s="1" t="str">
        <f>"桂庄社区"</f>
        <v>桂庄社区</v>
      </c>
      <c r="D302" s="1" t="str">
        <f>"王家琴"</f>
        <v>王家琴</v>
      </c>
      <c r="E302" s="1" t="str">
        <f t="shared" si="170"/>
        <v>女</v>
      </c>
      <c r="F302" s="1" t="str">
        <f t="shared" si="171"/>
        <v>80</v>
      </c>
      <c r="G302" s="1" t="str">
        <f>"200"</f>
        <v>200</v>
      </c>
    </row>
    <row r="303" spans="1:7">
      <c r="A303" s="1">
        <v>302</v>
      </c>
      <c r="B303" s="1" t="str">
        <f t="shared" si="145"/>
        <v>桂花坪街道</v>
      </c>
      <c r="C303" s="1" t="str">
        <f>"桂庄社区"</f>
        <v>桂庄社区</v>
      </c>
      <c r="D303" s="1" t="str">
        <f>"王凤美"</f>
        <v>王凤美</v>
      </c>
      <c r="E303" s="1" t="str">
        <f t="shared" si="170"/>
        <v>女</v>
      </c>
      <c r="F303" s="1" t="str">
        <f t="shared" si="171"/>
        <v>80</v>
      </c>
      <c r="G303" s="1" t="str">
        <f t="shared" ref="G303:G307" si="173">"300"</f>
        <v>300</v>
      </c>
    </row>
    <row r="304" spans="1:7">
      <c r="A304" s="1">
        <v>303</v>
      </c>
      <c r="B304" s="1" t="str">
        <f t="shared" si="145"/>
        <v>桂花坪街道</v>
      </c>
      <c r="C304" s="1" t="str">
        <f t="shared" si="172"/>
        <v>新园社区</v>
      </c>
      <c r="D304" s="1" t="str">
        <f>"许亮媛"</f>
        <v>许亮媛</v>
      </c>
      <c r="E304" s="1" t="str">
        <f t="shared" si="170"/>
        <v>女</v>
      </c>
      <c r="F304" s="1" t="str">
        <f>"87"</f>
        <v>87</v>
      </c>
      <c r="G304" s="1" t="str">
        <f t="shared" si="173"/>
        <v>300</v>
      </c>
    </row>
    <row r="305" spans="1:7">
      <c r="A305" s="1">
        <v>304</v>
      </c>
      <c r="B305" s="1" t="str">
        <f t="shared" si="145"/>
        <v>桂花坪街道</v>
      </c>
      <c r="C305" s="1" t="str">
        <f>"丹桂社区"</f>
        <v>丹桂社区</v>
      </c>
      <c r="D305" s="1" t="str">
        <f>"谭霞园"</f>
        <v>谭霞园</v>
      </c>
      <c r="E305" s="1" t="str">
        <f t="shared" si="170"/>
        <v>女</v>
      </c>
      <c r="F305" s="1" t="str">
        <f>"89"</f>
        <v>89</v>
      </c>
      <c r="G305" s="1" t="str">
        <f t="shared" si="173"/>
        <v>300</v>
      </c>
    </row>
    <row r="306" spans="1:7">
      <c r="A306" s="1">
        <v>305</v>
      </c>
      <c r="B306" s="1" t="str">
        <f t="shared" si="145"/>
        <v>桂花坪街道</v>
      </c>
      <c r="C306" s="1" t="str">
        <f t="shared" si="172"/>
        <v>新园社区</v>
      </c>
      <c r="D306" s="1" t="str">
        <f>"刘余庆"</f>
        <v>刘余庆</v>
      </c>
      <c r="E306" s="1" t="str">
        <f>"男"</f>
        <v>男</v>
      </c>
      <c r="F306" s="1" t="str">
        <f>"80"</f>
        <v>80</v>
      </c>
      <c r="G306" s="1" t="str">
        <f t="shared" si="173"/>
        <v>300</v>
      </c>
    </row>
    <row r="307" spans="1:7">
      <c r="A307" s="1">
        <v>306</v>
      </c>
      <c r="B307" s="1" t="str">
        <f t="shared" si="145"/>
        <v>桂花坪街道</v>
      </c>
      <c r="C307" s="1" t="str">
        <f>"金桂社区"</f>
        <v>金桂社区</v>
      </c>
      <c r="D307" s="1" t="str">
        <f>"彭凯云"</f>
        <v>彭凯云</v>
      </c>
      <c r="E307" s="1" t="str">
        <f>"男"</f>
        <v>男</v>
      </c>
      <c r="F307" s="1" t="str">
        <f>"80"</f>
        <v>80</v>
      </c>
      <c r="G307" s="1" t="str">
        <f t="shared" si="173"/>
        <v>300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高龄老人生活补贴汇总表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刘亚莉</cp:lastModifiedBy>
  <dcterms:created xsi:type="dcterms:W3CDTF">2023-04-11T07:24:37Z</dcterms:created>
  <dcterms:modified xsi:type="dcterms:W3CDTF">2023-04-11T07:27:31Z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68F6EEC0893F48B1861BB9700B2F9207</vt:lpwstr>
  </property>
  <property fmtid="{D5CDD505-2E9C-101B-9397-08002B2CF9AE}" pid="3" name="KSOProductBuildVer">
    <vt:lpwstr>2052-11.1.0.12650</vt:lpwstr>
  </property>
</Properties>
</file>